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'!$A$2:$X$136</definedName>
    <definedName name="OLE_LINK1" localSheetId="1">'169'!#REF!</definedName>
    <definedName name="OLE_LINK1" localSheetId="0">'693 '!$D$68</definedName>
    <definedName name="_xlnm.Print_Area" localSheetId="1">'169'!$A$1:$W$9</definedName>
    <definedName name="_xlnm.Print_Area" localSheetId="0">'693 '!$A$1:$Y$139</definedName>
  </definedNames>
  <calcPr calcId="162913"/>
</workbook>
</file>

<file path=xl/calcChain.xml><?xml version="1.0" encoding="utf-8"?>
<calcChain xmlns="http://schemas.openxmlformats.org/spreadsheetml/2006/main">
  <c r="AC3" i="7" l="1"/>
  <c r="AB3" i="7"/>
  <c r="W6" i="5"/>
  <c r="W7" i="5"/>
  <c r="W8" i="5"/>
  <c r="W9" i="5"/>
  <c r="AA7" i="5"/>
  <c r="AA8" i="5"/>
  <c r="AA9" i="5"/>
  <c r="AA6" i="5"/>
  <c r="AA5" i="5"/>
  <c r="Z5" i="5"/>
  <c r="Z4" i="5"/>
  <c r="Z3" i="5" s="1"/>
  <c r="AC139" i="7"/>
  <c r="AC138" i="7"/>
  <c r="AC137" i="7"/>
  <c r="AC136" i="7"/>
  <c r="AB136" i="7"/>
  <c r="AC134" i="7"/>
  <c r="AC135" i="7"/>
  <c r="AC132" i="7" s="1"/>
  <c r="AC133" i="7"/>
  <c r="AB132" i="7"/>
  <c r="AC129" i="7"/>
  <c r="AC130" i="7"/>
  <c r="AC127" i="7" s="1"/>
  <c r="AC131" i="7"/>
  <c r="AC128" i="7"/>
  <c r="AB127" i="7"/>
  <c r="AC126" i="7"/>
  <c r="AB126" i="7"/>
  <c r="AC123" i="7"/>
  <c r="AC124" i="7"/>
  <c r="AC122" i="7"/>
  <c r="AC120" i="7" s="1"/>
  <c r="AC121" i="7"/>
  <c r="AB121" i="7"/>
  <c r="AB120" i="7"/>
  <c r="AB119" i="7" s="1"/>
  <c r="AC115" i="7"/>
  <c r="AC116" i="7"/>
  <c r="AC117" i="7"/>
  <c r="AC113" i="7" s="1"/>
  <c r="AC118" i="7"/>
  <c r="AC114" i="7"/>
  <c r="AB113" i="7"/>
  <c r="AC107" i="7"/>
  <c r="AC109" i="7"/>
  <c r="AC110" i="7"/>
  <c r="AC111" i="7"/>
  <c r="AC112" i="7"/>
  <c r="AC108" i="7"/>
  <c r="AB107" i="7"/>
  <c r="AC102" i="7"/>
  <c r="AC103" i="7"/>
  <c r="AC104" i="7"/>
  <c r="AC105" i="7"/>
  <c r="AC106" i="7"/>
  <c r="AC101" i="7"/>
  <c r="AB100" i="7"/>
  <c r="AC99" i="7"/>
  <c r="AC95" i="7"/>
  <c r="AC96" i="7"/>
  <c r="AC97" i="7"/>
  <c r="AC98" i="7"/>
  <c r="AC94" i="7"/>
  <c r="AB93" i="7"/>
  <c r="AC86" i="7"/>
  <c r="AC87" i="7"/>
  <c r="AC88" i="7"/>
  <c r="AC89" i="7"/>
  <c r="AC90" i="7"/>
  <c r="AC91" i="7"/>
  <c r="AC92" i="7"/>
  <c r="AC85" i="7"/>
  <c r="AB84" i="7"/>
  <c r="AC67" i="7"/>
  <c r="AC68" i="7"/>
  <c r="AC69" i="7"/>
  <c r="AC70" i="7"/>
  <c r="AC71" i="7"/>
  <c r="AC72" i="7"/>
  <c r="AC73" i="7"/>
  <c r="AC66" i="7"/>
  <c r="AB65" i="7"/>
  <c r="AC58" i="7"/>
  <c r="AC59" i="7"/>
  <c r="AC60" i="7"/>
  <c r="AC56" i="7" s="1"/>
  <c r="AC61" i="7"/>
  <c r="AC62" i="7"/>
  <c r="AC63" i="7"/>
  <c r="AC64" i="7"/>
  <c r="AC57" i="7"/>
  <c r="AB56" i="7"/>
  <c r="AB55" i="7"/>
  <c r="AB54" i="7" s="1"/>
  <c r="AC50" i="7"/>
  <c r="AC51" i="7"/>
  <c r="AC52" i="7"/>
  <c r="AC46" i="7" s="1"/>
  <c r="AC53" i="7"/>
  <c r="AC48" i="7" s="1"/>
  <c r="AC49" i="7"/>
  <c r="AB48" i="7"/>
  <c r="AC47" i="7"/>
  <c r="AB47" i="7"/>
  <c r="AB46" i="7"/>
  <c r="AC38" i="7"/>
  <c r="AC39" i="7"/>
  <c r="AC40" i="7"/>
  <c r="AC34" i="7" s="1"/>
  <c r="AC41" i="7"/>
  <c r="AC42" i="7"/>
  <c r="AC43" i="7"/>
  <c r="AC36" i="7" s="1"/>
  <c r="AC44" i="7"/>
  <c r="AC37" i="7"/>
  <c r="AB36" i="7"/>
  <c r="AC35" i="7"/>
  <c r="AB35" i="7"/>
  <c r="AB34" i="7"/>
  <c r="AC15" i="7"/>
  <c r="AC16" i="7"/>
  <c r="AC17" i="7"/>
  <c r="AC18" i="7"/>
  <c r="AC13" i="7" s="1"/>
  <c r="AC19" i="7"/>
  <c r="AC14" i="7"/>
  <c r="AB13" i="7"/>
  <c r="AC6" i="7"/>
  <c r="AC7" i="7"/>
  <c r="AC4" i="7" s="1"/>
  <c r="AC8" i="7"/>
  <c r="AC9" i="7"/>
  <c r="AC10" i="7"/>
  <c r="AC11" i="7"/>
  <c r="AC12" i="7"/>
  <c r="AC5" i="7"/>
  <c r="AB4" i="7"/>
  <c r="AA4" i="5" l="1"/>
  <c r="AA3" i="5"/>
  <c r="AC125" i="7"/>
  <c r="AB125" i="7"/>
  <c r="AC119" i="7"/>
  <c r="AC100" i="7"/>
  <c r="AC93" i="7"/>
  <c r="AC84" i="7"/>
  <c r="AC65" i="7"/>
  <c r="AC55" i="7"/>
  <c r="AC54" i="7" s="1"/>
  <c r="AC45" i="7"/>
  <c r="AB45" i="7"/>
  <c r="AC33" i="7"/>
  <c r="AB33" i="7"/>
  <c r="AA29" i="7"/>
  <c r="AA30" i="7"/>
  <c r="AA31" i="7"/>
  <c r="AA28" i="7"/>
  <c r="AA22" i="7"/>
  <c r="AA23" i="7"/>
  <c r="AA24" i="7"/>
  <c r="AA25" i="7"/>
  <c r="AA26" i="7"/>
  <c r="AA21" i="7"/>
  <c r="AA15" i="7"/>
  <c r="AA16" i="7"/>
  <c r="AA17" i="7"/>
  <c r="AA18" i="7"/>
  <c r="AA19" i="7"/>
  <c r="AA14" i="7"/>
  <c r="AA6" i="7"/>
  <c r="AA7" i="7"/>
  <c r="AA8" i="7"/>
  <c r="AA9" i="7"/>
  <c r="AA10" i="7"/>
  <c r="AA11" i="7"/>
  <c r="AA12" i="7"/>
  <c r="AA5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34" i="7" s="1"/>
  <c r="AA33" i="7" s="1"/>
  <c r="AA42" i="7"/>
  <c r="AA35" i="7" s="1"/>
  <c r="AA43" i="7"/>
  <c r="AA44" i="7"/>
  <c r="AA37" i="7"/>
  <c r="AA36" i="7"/>
  <c r="AA27" i="7"/>
  <c r="Z3" i="7"/>
  <c r="Z48" i="7"/>
  <c r="Z47" i="7"/>
  <c r="Z46" i="7"/>
  <c r="Z36" i="7"/>
  <c r="Z35" i="7"/>
  <c r="Z34" i="7"/>
  <c r="Z27" i="7"/>
  <c r="Z20" i="7"/>
  <c r="Z13" i="7"/>
  <c r="Z4" i="7"/>
  <c r="AA4" i="7" l="1"/>
  <c r="AA45" i="7"/>
  <c r="AA20" i="7"/>
  <c r="AA13" i="7"/>
  <c r="Z45" i="7"/>
  <c r="Z33" i="7"/>
  <c r="Y7" i="5"/>
  <c r="Y8" i="5"/>
  <c r="Y9" i="5"/>
  <c r="AA3" i="7" l="1"/>
  <c r="X139" i="7"/>
  <c r="X138" i="7"/>
  <c r="X137" i="7"/>
  <c r="X134" i="7"/>
  <c r="X135" i="7"/>
  <c r="X133" i="7"/>
  <c r="X123" i="7"/>
  <c r="X124" i="7"/>
  <c r="X122" i="7"/>
  <c r="X102" i="7"/>
  <c r="X103" i="7"/>
  <c r="X104" i="7"/>
  <c r="X105" i="7"/>
  <c r="X106" i="7"/>
  <c r="X101" i="7"/>
  <c r="X95" i="7"/>
  <c r="X96" i="7"/>
  <c r="X97" i="7"/>
  <c r="X98" i="7"/>
  <c r="X94" i="7"/>
  <c r="X67" i="7"/>
  <c r="X68" i="7"/>
  <c r="X69" i="7"/>
  <c r="X70" i="7"/>
  <c r="X71" i="7"/>
  <c r="X72" i="7"/>
  <c r="X73" i="7"/>
  <c r="X66" i="7"/>
  <c r="X58" i="7"/>
  <c r="X59" i="7"/>
  <c r="X60" i="7"/>
  <c r="X61" i="7"/>
  <c r="X62" i="7"/>
  <c r="X63" i="7"/>
  <c r="X64" i="7"/>
  <c r="X57" i="7"/>
  <c r="X50" i="7"/>
  <c r="X51" i="7"/>
  <c r="X52" i="7"/>
  <c r="X53" i="7"/>
  <c r="X49" i="7"/>
  <c r="X38" i="7"/>
  <c r="X39" i="7"/>
  <c r="X40" i="7"/>
  <c r="X41" i="7"/>
  <c r="X42" i="7"/>
  <c r="X43" i="7"/>
  <c r="X44" i="7"/>
  <c r="X37" i="7"/>
  <c r="R135" i="7" l="1"/>
  <c r="X132" i="7"/>
  <c r="X93" i="7"/>
  <c r="X56" i="7"/>
  <c r="R39" i="7"/>
  <c r="X127" i="7"/>
  <c r="X126" i="7"/>
  <c r="X125" i="7"/>
  <c r="M132" i="7"/>
  <c r="M20" i="7"/>
  <c r="R139" i="7"/>
  <c r="T139" i="7" s="1"/>
  <c r="R138" i="7"/>
  <c r="S138" i="7" s="1"/>
  <c r="R137" i="7"/>
  <c r="S137" i="7" s="1"/>
  <c r="X136" i="7"/>
  <c r="W136" i="7"/>
  <c r="V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R136" i="7" s="1"/>
  <c r="S135" i="7"/>
  <c r="R134" i="7"/>
  <c r="S134" i="7" s="1"/>
  <c r="R133" i="7"/>
  <c r="S133" i="7" s="1"/>
  <c r="W132" i="7"/>
  <c r="V132" i="7"/>
  <c r="Q132" i="7"/>
  <c r="P132" i="7"/>
  <c r="O132" i="7"/>
  <c r="N132" i="7"/>
  <c r="L132" i="7"/>
  <c r="K132" i="7"/>
  <c r="J132" i="7"/>
  <c r="I132" i="7"/>
  <c r="H132" i="7"/>
  <c r="G132" i="7"/>
  <c r="F132" i="7"/>
  <c r="S131" i="7"/>
  <c r="R131" i="7"/>
  <c r="R130" i="7"/>
  <c r="S130" i="7" s="1"/>
  <c r="R129" i="7"/>
  <c r="R126" i="7" s="1"/>
  <c r="R128" i="7"/>
  <c r="S128" i="7" s="1"/>
  <c r="W127" i="7"/>
  <c r="V127" i="7"/>
  <c r="Q127" i="7"/>
  <c r="P127" i="7"/>
  <c r="O127" i="7"/>
  <c r="N127" i="7"/>
  <c r="N125" i="7" s="1"/>
  <c r="M127" i="7"/>
  <c r="M125" i="7" s="1"/>
  <c r="L127" i="7"/>
  <c r="K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N126" i="7"/>
  <c r="M126" i="7"/>
  <c r="L126" i="7"/>
  <c r="L125" i="7" s="1"/>
  <c r="K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K125" i="7"/>
  <c r="G125" i="7"/>
  <c r="F125" i="7"/>
  <c r="R124" i="7"/>
  <c r="S124" i="7" s="1"/>
  <c r="R123" i="7"/>
  <c r="S123" i="7" s="1"/>
  <c r="R122" i="7"/>
  <c r="S122" i="7" s="1"/>
  <c r="X121" i="7"/>
  <c r="X119" i="7" s="1"/>
  <c r="W121" i="7"/>
  <c r="V121" i="7"/>
  <c r="Q121" i="7"/>
  <c r="P121" i="7"/>
  <c r="O121" i="7"/>
  <c r="O119" i="7" s="1"/>
  <c r="N121" i="7"/>
  <c r="M121" i="7"/>
  <c r="L121" i="7"/>
  <c r="K121" i="7"/>
  <c r="J121" i="7"/>
  <c r="I121" i="7"/>
  <c r="H121" i="7"/>
  <c r="G121" i="7"/>
  <c r="G119" i="7" s="1"/>
  <c r="F121" i="7"/>
  <c r="R121" i="7" s="1"/>
  <c r="X120" i="7"/>
  <c r="W120" i="7"/>
  <c r="V120" i="7"/>
  <c r="Q120" i="7"/>
  <c r="Q119" i="7" s="1"/>
  <c r="P120" i="7"/>
  <c r="O120" i="7"/>
  <c r="N120" i="7"/>
  <c r="M120" i="7"/>
  <c r="M119" i="7" s="1"/>
  <c r="L120" i="7"/>
  <c r="K120" i="7"/>
  <c r="J120" i="7"/>
  <c r="I120" i="7"/>
  <c r="I119" i="7" s="1"/>
  <c r="H120" i="7"/>
  <c r="G120" i="7"/>
  <c r="F120" i="7"/>
  <c r="P119" i="7"/>
  <c r="L119" i="7"/>
  <c r="K119" i="7"/>
  <c r="H119" i="7"/>
  <c r="E119" i="7"/>
  <c r="S118" i="7"/>
  <c r="R118" i="7"/>
  <c r="R117" i="7"/>
  <c r="S117" i="7" s="1"/>
  <c r="R116" i="7"/>
  <c r="S116" i="7" s="1"/>
  <c r="R115" i="7"/>
  <c r="S115" i="7" s="1"/>
  <c r="R114" i="7"/>
  <c r="S114" i="7" s="1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S112" i="7" s="1"/>
  <c r="R111" i="7"/>
  <c r="S111" i="7" s="1"/>
  <c r="R110" i="7"/>
  <c r="S110" i="7" s="1"/>
  <c r="R109" i="7"/>
  <c r="S109" i="7" s="1"/>
  <c r="R108" i="7"/>
  <c r="S108" i="7" s="1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S106" i="7" s="1"/>
  <c r="R105" i="7"/>
  <c r="S105" i="7" s="1"/>
  <c r="R104" i="7"/>
  <c r="S104" i="7" s="1"/>
  <c r="R103" i="7"/>
  <c r="S103" i="7" s="1"/>
  <c r="S102" i="7"/>
  <c r="R102" i="7"/>
  <c r="R101" i="7"/>
  <c r="S101" i="7" s="1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S98" i="7" s="1"/>
  <c r="R97" i="7"/>
  <c r="S97" i="7" s="1"/>
  <c r="R96" i="7"/>
  <c r="S96" i="7" s="1"/>
  <c r="R95" i="7"/>
  <c r="S95" i="7" s="1"/>
  <c r="R94" i="7"/>
  <c r="S94" i="7" s="1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S92" i="7" s="1"/>
  <c r="R91" i="7"/>
  <c r="S91" i="7" s="1"/>
  <c r="R90" i="7"/>
  <c r="S90" i="7" s="1"/>
  <c r="R89" i="7"/>
  <c r="S89" i="7" s="1"/>
  <c r="S88" i="7"/>
  <c r="R88" i="7"/>
  <c r="R87" i="7"/>
  <c r="S87" i="7" s="1"/>
  <c r="R86" i="7"/>
  <c r="S86" i="7" s="1"/>
  <c r="R85" i="7"/>
  <c r="S85" i="7" s="1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S78" i="7"/>
  <c r="R78" i="7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S73" i="7" s="1"/>
  <c r="R72" i="7"/>
  <c r="S72" i="7" s="1"/>
  <c r="R71" i="7"/>
  <c r="S71" i="7" s="1"/>
  <c r="R70" i="7"/>
  <c r="S70" i="7" s="1"/>
  <c r="R69" i="7"/>
  <c r="S69" i="7" s="1"/>
  <c r="S68" i="7"/>
  <c r="R68" i="7"/>
  <c r="R67" i="7"/>
  <c r="S67" i="7" s="1"/>
  <c r="R66" i="7"/>
  <c r="S66" i="7" s="1"/>
  <c r="X65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S64" i="7"/>
  <c r="R64" i="7"/>
  <c r="R63" i="7"/>
  <c r="S63" i="7" s="1"/>
  <c r="R62" i="7"/>
  <c r="S62" i="7" s="1"/>
  <c r="R61" i="7"/>
  <c r="S61" i="7" s="1"/>
  <c r="R60" i="7"/>
  <c r="S60" i="7" s="1"/>
  <c r="R59" i="7"/>
  <c r="S59" i="7" s="1"/>
  <c r="R58" i="7"/>
  <c r="S58" i="7" s="1"/>
  <c r="R57" i="7"/>
  <c r="S57" i="7" s="1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S53" i="7" s="1"/>
  <c r="S48" i="7" s="1"/>
  <c r="S52" i="7"/>
  <c r="R52" i="7"/>
  <c r="R51" i="7"/>
  <c r="S51" i="7" s="1"/>
  <c r="R50" i="7"/>
  <c r="S50" i="7" s="1"/>
  <c r="X47" i="7"/>
  <c r="R49" i="7"/>
  <c r="S49" i="7" s="1"/>
  <c r="S47" i="7" s="1"/>
  <c r="X48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S44" i="7" s="1"/>
  <c r="R43" i="7"/>
  <c r="S43" i="7" s="1"/>
  <c r="R42" i="7"/>
  <c r="S42" i="7" s="1"/>
  <c r="R41" i="7"/>
  <c r="S41" i="7" s="1"/>
  <c r="R40" i="7"/>
  <c r="S40" i="7" s="1"/>
  <c r="X35" i="7"/>
  <c r="S38" i="7"/>
  <c r="R38" i="7"/>
  <c r="R37" i="7"/>
  <c r="S37" i="7" s="1"/>
  <c r="X36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S31" i="7" s="1"/>
  <c r="X27" i="7"/>
  <c r="S30" i="7"/>
  <c r="R30" i="7"/>
  <c r="R29" i="7"/>
  <c r="S29" i="7" s="1"/>
  <c r="R28" i="7"/>
  <c r="S28" i="7" s="1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S26" i="7" s="1"/>
  <c r="R25" i="7"/>
  <c r="S25" i="7" s="1"/>
  <c r="R24" i="7"/>
  <c r="S24" i="7" s="1"/>
  <c r="X20" i="7"/>
  <c r="R23" i="7"/>
  <c r="S23" i="7" s="1"/>
  <c r="R22" i="7"/>
  <c r="S22" i="7" s="1"/>
  <c r="R21" i="7"/>
  <c r="S21" i="7" s="1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S18" i="7" s="1"/>
  <c r="R17" i="7"/>
  <c r="S17" i="7" s="1"/>
  <c r="X13" i="7"/>
  <c r="R16" i="7"/>
  <c r="S16" i="7" s="1"/>
  <c r="R15" i="7"/>
  <c r="S15" i="7" s="1"/>
  <c r="R14" i="7"/>
  <c r="S14" i="7" s="1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S12" i="7" s="1"/>
  <c r="R11" i="7"/>
  <c r="S11" i="7" s="1"/>
  <c r="R10" i="7"/>
  <c r="S10" i="7" s="1"/>
  <c r="S9" i="7"/>
  <c r="R9" i="7"/>
  <c r="R8" i="7"/>
  <c r="S8" i="7" s="1"/>
  <c r="R7" i="7"/>
  <c r="S7" i="7" s="1"/>
  <c r="R6" i="7"/>
  <c r="S6" i="7" s="1"/>
  <c r="R5" i="7"/>
  <c r="S5" i="7" s="1"/>
  <c r="W4" i="7"/>
  <c r="V4" i="7"/>
  <c r="Q4" i="7"/>
  <c r="P4" i="7"/>
  <c r="O4" i="7"/>
  <c r="N4" i="7"/>
  <c r="M4" i="7"/>
  <c r="L4" i="7"/>
  <c r="K4" i="7"/>
  <c r="J4" i="7"/>
  <c r="I4" i="7"/>
  <c r="H4" i="7"/>
  <c r="G4" i="7"/>
  <c r="F4" i="7"/>
  <c r="E4" i="7"/>
  <c r="U3" i="7"/>
  <c r="X100" i="7" l="1"/>
  <c r="X55" i="7"/>
  <c r="X54" i="7" s="1"/>
  <c r="X46" i="7"/>
  <c r="X34" i="7"/>
  <c r="X33" i="7" s="1"/>
  <c r="W33" i="7"/>
  <c r="J3" i="7"/>
  <c r="R35" i="7"/>
  <c r="T35" i="7" s="1"/>
  <c r="G33" i="7"/>
  <c r="K33" i="7"/>
  <c r="G45" i="7"/>
  <c r="K45" i="7"/>
  <c r="K3" i="7" s="1"/>
  <c r="R65" i="7"/>
  <c r="T65" i="7" s="1"/>
  <c r="F119" i="7"/>
  <c r="J119" i="7"/>
  <c r="N119" i="7"/>
  <c r="R119" i="7" s="1"/>
  <c r="T119" i="7" s="1"/>
  <c r="S129" i="7"/>
  <c r="R132" i="7"/>
  <c r="T132" i="7" s="1"/>
  <c r="I3" i="7"/>
  <c r="S35" i="7"/>
  <c r="R20" i="7"/>
  <c r="S46" i="7"/>
  <c r="F54" i="7"/>
  <c r="R54" i="7" s="1"/>
  <c r="T54" i="7" s="1"/>
  <c r="J54" i="7"/>
  <c r="N54" i="7"/>
  <c r="N3" i="7" s="1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X45" i="7"/>
  <c r="W45" i="7"/>
  <c r="S56" i="7"/>
  <c r="R27" i="7"/>
  <c r="T27" i="7" s="1"/>
  <c r="R13" i="7"/>
  <c r="S13" i="7" s="1"/>
  <c r="R4" i="7"/>
  <c r="T4" i="7" s="1"/>
  <c r="S100" i="7"/>
  <c r="S36" i="7"/>
  <c r="S74" i="7"/>
  <c r="T74" i="7"/>
  <c r="S84" i="7"/>
  <c r="T84" i="7"/>
  <c r="S121" i="7"/>
  <c r="T121" i="7"/>
  <c r="S136" i="7"/>
  <c r="T136" i="7"/>
  <c r="G3" i="7"/>
  <c r="O3" i="7"/>
  <c r="S20" i="7"/>
  <c r="T20" i="7"/>
  <c r="Q3" i="7"/>
  <c r="S65" i="7"/>
  <c r="S120" i="7"/>
  <c r="S93" i="7"/>
  <c r="X4" i="7"/>
  <c r="S27" i="7"/>
  <c r="S34" i="7"/>
  <c r="M3" i="7"/>
  <c r="S113" i="7"/>
  <c r="S132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R127" i="7"/>
  <c r="R125" i="7" s="1"/>
  <c r="S139" i="7"/>
  <c r="S107" i="7" l="1"/>
  <c r="X3" i="7"/>
  <c r="S119" i="7"/>
  <c r="W3" i="7"/>
  <c r="S4" i="7"/>
  <c r="R33" i="7"/>
  <c r="T33" i="7" s="1"/>
  <c r="T13" i="7"/>
  <c r="T125" i="7"/>
  <c r="S125" i="7"/>
  <c r="R45" i="7"/>
  <c r="F3" i="7"/>
  <c r="S55" i="7"/>
  <c r="S54" i="7"/>
  <c r="V3" i="7"/>
  <c r="S33" i="7" l="1"/>
  <c r="T45" i="7"/>
  <c r="T3" i="7" s="1"/>
  <c r="S45" i="7"/>
  <c r="S3" i="7" s="1"/>
  <c r="R3" i="7"/>
  <c r="U4" i="5" l="1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<sst xmlns="http://schemas.openxmlformats.org/spreadsheetml/2006/main" count="449" uniqueCount="244">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</sst>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37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sz val="12"/>
      <color rgb="FFFF0000"/>
      <name val="Arial"/>
      <family val="2"/>
      <charset val="204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color rgb="FFFFFF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0" fontId="25" fillId="0" borderId="4" xfId="0" applyFont="1" applyBorder="1" applyAlignment="1">
      <alignment horizontal="center" vertical="center" wrapText="1"/>
    </xf>
    <xf numFmtId="165" fontId="32" fillId="0" borderId="0" xfId="2" applyNumberFormat="1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165" fontId="33" fillId="0" borderId="0" xfId="2" applyNumberFormat="1" applyFont="1" applyAlignment="1">
      <alignment vertical="center" wrapText="1"/>
    </xf>
    <xf numFmtId="165" fontId="34" fillId="0" borderId="0" xfId="2" applyNumberFormat="1" applyFont="1" applyAlignment="1">
      <alignment vertical="center" wrapText="1"/>
    </xf>
    <xf numFmtId="164" fontId="35" fillId="0" borderId="0" xfId="0" applyNumberFormat="1" applyFont="1" applyAlignment="1">
      <alignment vertical="center" wrapText="1"/>
    </xf>
    <xf numFmtId="165" fontId="36" fillId="0" borderId="0" xfId="2" applyNumberFormat="1" applyFont="1" applyAlignment="1">
      <alignment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39"/>
  <sheetViews>
    <sheetView tabSelected="1" view="pageBreakPreview" zoomScaleNormal="100" zoomScaleSheetLayoutView="100" workbookViewId="0">
      <pane xSplit="4" ySplit="2" topLeftCell="K3" activePane="bottomRight" state="frozen"/>
      <selection pane="topRight" activeCell="D1" sqref="D1"/>
      <selection pane="bottomLeft" activeCell="A3" sqref="A3"/>
      <selection pane="bottomRight" activeCell="AF116" sqref="AF11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hidden="1" customWidth="1"/>
    <col min="22" max="22" width="14.28515625" hidden="1" customWidth="1"/>
    <col min="23" max="23" width="16" customWidth="1"/>
    <col min="24" max="24" width="17.7109375" customWidth="1"/>
    <col min="25" max="25" width="16" hidden="1" customWidth="1"/>
    <col min="26" max="26" width="14.42578125" hidden="1" customWidth="1"/>
    <col min="27" max="27" width="14.140625" hidden="1" customWidth="1"/>
    <col min="28" max="28" width="14.85546875" customWidth="1"/>
    <col min="29" max="29" width="16.7109375" bestFit="1" customWidth="1"/>
    <col min="30" max="30" width="11.7109375" customWidth="1"/>
    <col min="31" max="31" width="15.5703125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0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0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243</v>
      </c>
      <c r="N2" s="15" t="s">
        <v>242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</row>
    <row r="3" spans="1:30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E4+E13+E20+E27+E32+E33+E45+E54+E65+E74+E84+E93+E99+E100+E107+E113+E119+E125+E132+E136+E139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805680</v>
      </c>
      <c r="U3" s="27">
        <f t="shared" si="0"/>
        <v>277787320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263026958</v>
      </c>
      <c r="AC3" s="27">
        <f t="shared" si="0"/>
        <v>-8927042</v>
      </c>
      <c r="AD3" s="40"/>
    </row>
    <row r="4" spans="1:30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-83560</v>
      </c>
      <c r="U4" s="27">
        <v>2455560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2222000</v>
      </c>
      <c r="AC4" s="30">
        <f>SUM(AC5:AC12)</f>
        <v>-150000</v>
      </c>
      <c r="AD4" s="45">
        <v>-181550</v>
      </c>
    </row>
    <row r="5" spans="1:30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9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0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9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0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9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0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9"/>
      <c r="V8" s="11">
        <v>318000</v>
      </c>
      <c r="W8" s="11"/>
      <c r="X8" s="27"/>
      <c r="Z8" s="2">
        <v>318000</v>
      </c>
      <c r="AA8" s="29">
        <f t="shared" si="4"/>
        <v>0</v>
      </c>
      <c r="AB8" s="40">
        <v>318000</v>
      </c>
      <c r="AC8" s="29">
        <f t="shared" si="5"/>
        <v>0</v>
      </c>
      <c r="AD8" s="40"/>
    </row>
    <row r="9" spans="1:30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9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0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9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202000</v>
      </c>
      <c r="AC10" s="29">
        <f t="shared" si="5"/>
        <v>0</v>
      </c>
      <c r="AD10" s="40"/>
    </row>
    <row r="11" spans="1:30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9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0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9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653000</v>
      </c>
      <c r="AC12" s="29">
        <f t="shared" si="5"/>
        <v>0</v>
      </c>
      <c r="AD12" s="40"/>
    </row>
    <row r="13" spans="1:30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1500</v>
      </c>
      <c r="U13" s="27">
        <v>21954500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22819000</v>
      </c>
      <c r="AC13" s="27">
        <f t="shared" si="7"/>
        <v>863000</v>
      </c>
      <c r="AD13" s="40">
        <v>-45060</v>
      </c>
    </row>
    <row r="14" spans="1:30" s="2" customFormat="1" ht="33.75" customHeight="1" x14ac:dyDescent="0.25">
      <c r="A14" s="2" t="s">
        <v>59</v>
      </c>
      <c r="B14" s="42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9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0" s="2" customFormat="1" ht="33.75" customHeight="1" x14ac:dyDescent="0.25">
      <c r="A15" s="2" t="s">
        <v>59</v>
      </c>
      <c r="B15" s="42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9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0" s="2" customFormat="1" ht="27.75" customHeight="1" x14ac:dyDescent="0.25">
      <c r="A16" s="2" t="s">
        <v>59</v>
      </c>
      <c r="B16" s="42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9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8520000</v>
      </c>
      <c r="AC16" s="29">
        <f t="shared" si="9"/>
        <v>877000</v>
      </c>
      <c r="AD16" s="40"/>
    </row>
    <row r="17" spans="1:30" s="2" customFormat="1" ht="27.75" customHeight="1" x14ac:dyDescent="0.25">
      <c r="B17" s="42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9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0" s="2" customFormat="1" ht="29.25" customHeight="1" x14ac:dyDescent="0.25">
      <c r="A18" s="2" t="s">
        <v>59</v>
      </c>
      <c r="B18" s="42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9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70000</v>
      </c>
      <c r="AC18" s="29">
        <f t="shared" si="9"/>
        <v>-10000</v>
      </c>
      <c r="AD18" s="40"/>
    </row>
    <row r="19" spans="1:30" s="2" customFormat="1" ht="29.25" customHeight="1" x14ac:dyDescent="0.25">
      <c r="B19" s="42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9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0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400000</v>
      </c>
      <c r="U20" s="27">
        <v>1700000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D20" s="40"/>
    </row>
    <row r="21" spans="1:30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9"/>
      <c r="V21" s="12">
        <v>553500</v>
      </c>
      <c r="W21" s="12"/>
      <c r="X21" s="9"/>
      <c r="Z21" s="2">
        <v>553500</v>
      </c>
      <c r="AA21" s="29">
        <f>Z21-R21</f>
        <v>0</v>
      </c>
      <c r="AD21" s="40"/>
    </row>
    <row r="22" spans="1:30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9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D22" s="40"/>
    </row>
    <row r="23" spans="1:30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9"/>
      <c r="V23" s="12">
        <v>30000</v>
      </c>
      <c r="W23" s="12"/>
      <c r="X23" s="9"/>
      <c r="Z23" s="2">
        <v>22000</v>
      </c>
      <c r="AA23" s="29">
        <f t="shared" si="11"/>
        <v>0</v>
      </c>
      <c r="AD23" s="40"/>
    </row>
    <row r="24" spans="1:30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9"/>
      <c r="V24" s="12">
        <v>30000</v>
      </c>
      <c r="W24" s="12"/>
      <c r="X24" s="9"/>
      <c r="Z24" s="2">
        <v>15000</v>
      </c>
      <c r="AA24" s="29">
        <f t="shared" si="11"/>
        <v>0</v>
      </c>
      <c r="AD24" s="40"/>
    </row>
    <row r="25" spans="1:30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9"/>
      <c r="V25" s="12">
        <v>0</v>
      </c>
      <c r="W25" s="12"/>
      <c r="X25" s="9"/>
      <c r="Z25" s="2">
        <v>5000</v>
      </c>
      <c r="AA25" s="29">
        <f t="shared" si="11"/>
        <v>-23000</v>
      </c>
      <c r="AD25" s="40"/>
    </row>
    <row r="26" spans="1:30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9"/>
      <c r="V26" s="12">
        <v>110000</v>
      </c>
      <c r="W26" s="12"/>
      <c r="X26" s="9"/>
      <c r="Z26" s="2">
        <v>178000</v>
      </c>
      <c r="AA26" s="29">
        <f t="shared" si="11"/>
        <v>0</v>
      </c>
      <c r="AD26" s="40"/>
    </row>
    <row r="27" spans="1:30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2">SUM(G28:G31)</f>
        <v>0</v>
      </c>
      <c r="H27" s="27">
        <f t="shared" si="12"/>
        <v>0</v>
      </c>
      <c r="I27" s="27">
        <f t="shared" si="12"/>
        <v>0</v>
      </c>
      <c r="J27" s="27">
        <f t="shared" si="12"/>
        <v>0</v>
      </c>
      <c r="K27" s="27">
        <f t="shared" si="12"/>
        <v>0</v>
      </c>
      <c r="L27" s="27">
        <f t="shared" si="12"/>
        <v>0</v>
      </c>
      <c r="M27" s="27">
        <f t="shared" si="12"/>
        <v>401000</v>
      </c>
      <c r="N27" s="27">
        <f t="shared" si="12"/>
        <v>0</v>
      </c>
      <c r="O27" s="27">
        <f t="shared" si="12"/>
        <v>0</v>
      </c>
      <c r="P27" s="27">
        <f t="shared" si="12"/>
        <v>0</v>
      </c>
      <c r="Q27" s="27">
        <f t="shared" si="12"/>
        <v>0</v>
      </c>
      <c r="R27" s="27">
        <f t="shared" si="2"/>
        <v>2201000</v>
      </c>
      <c r="S27" s="30">
        <f t="shared" si="3"/>
        <v>-401000</v>
      </c>
      <c r="T27" s="30">
        <f>R27-U27</f>
        <v>401000</v>
      </c>
      <c r="U27" s="27">
        <v>1800000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D27" s="40"/>
    </row>
    <row r="28" spans="1:30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9"/>
      <c r="V28" s="12">
        <v>1460000</v>
      </c>
      <c r="W28" s="12"/>
      <c r="X28" s="7"/>
      <c r="Z28" s="2">
        <v>1195000</v>
      </c>
      <c r="AA28" s="29">
        <f>Z28-R28</f>
        <v>-120000</v>
      </c>
      <c r="AD28" s="40"/>
    </row>
    <row r="29" spans="1:30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9"/>
      <c r="V29" s="12">
        <v>128000</v>
      </c>
      <c r="W29" s="12"/>
      <c r="X29" s="7"/>
      <c r="Z29" s="2">
        <v>674000</v>
      </c>
      <c r="AA29" s="29">
        <f t="shared" ref="AA29:AA31" si="13">Z29-R29</f>
        <v>0</v>
      </c>
      <c r="AD29" s="40"/>
    </row>
    <row r="30" spans="1:30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9"/>
      <c r="V30" s="12">
        <v>200000</v>
      </c>
      <c r="W30" s="12"/>
      <c r="X30" s="7"/>
      <c r="Z30" s="2">
        <v>200000</v>
      </c>
      <c r="AA30" s="29">
        <f t="shared" si="13"/>
        <v>0</v>
      </c>
      <c r="AD30" s="40"/>
    </row>
    <row r="31" spans="1:30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9"/>
      <c r="V31" s="12">
        <v>12000</v>
      </c>
      <c r="W31" s="12"/>
      <c r="X31" s="7"/>
      <c r="Z31" s="2">
        <v>12000</v>
      </c>
      <c r="AA31" s="29">
        <f t="shared" si="13"/>
        <v>0</v>
      </c>
      <c r="AD31" s="40"/>
    </row>
    <row r="32" spans="1:30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4">R32-U32</f>
        <v>0</v>
      </c>
      <c r="U32" s="27">
        <v>238000</v>
      </c>
      <c r="V32" s="27">
        <v>238000</v>
      </c>
      <c r="W32" s="27"/>
      <c r="X32" s="7"/>
      <c r="AD32" s="40"/>
    </row>
    <row r="33" spans="1:30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5">G34+G35+G36</f>
        <v>0</v>
      </c>
      <c r="H33" s="27">
        <f t="shared" si="15"/>
        <v>0</v>
      </c>
      <c r="I33" s="27">
        <f t="shared" si="15"/>
        <v>0</v>
      </c>
      <c r="J33" s="27">
        <f t="shared" si="15"/>
        <v>0</v>
      </c>
      <c r="K33" s="27">
        <f t="shared" si="15"/>
        <v>0</v>
      </c>
      <c r="L33" s="27">
        <f t="shared" si="15"/>
        <v>0</v>
      </c>
      <c r="M33" s="27">
        <f t="shared" ref="M33:Q33" si="16">M37+M38+M40+M41+M42+M43+M44</f>
        <v>-278600</v>
      </c>
      <c r="N33" s="27">
        <f t="shared" si="16"/>
        <v>0</v>
      </c>
      <c r="O33" s="27">
        <f t="shared" si="16"/>
        <v>0</v>
      </c>
      <c r="P33" s="27">
        <f t="shared" si="16"/>
        <v>0</v>
      </c>
      <c r="Q33" s="27">
        <f t="shared" si="16"/>
        <v>0</v>
      </c>
      <c r="R33" s="27">
        <f t="shared" si="2"/>
        <v>15391400</v>
      </c>
      <c r="S33" s="30">
        <f t="shared" si="3"/>
        <v>278600</v>
      </c>
      <c r="T33" s="30">
        <f t="shared" si="14"/>
        <v>-275920</v>
      </c>
      <c r="U33" s="27">
        <v>15667320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13075100</v>
      </c>
      <c r="AC33" s="27">
        <f>AC34+AC35+AC36</f>
        <v>-2316300</v>
      </c>
      <c r="AD33" s="40"/>
    </row>
    <row r="34" spans="1:30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17">G37+G40+G41</f>
        <v>0</v>
      </c>
      <c r="H34" s="31">
        <f t="shared" si="17"/>
        <v>0</v>
      </c>
      <c r="I34" s="31">
        <f t="shared" si="17"/>
        <v>0</v>
      </c>
      <c r="J34" s="31">
        <f t="shared" si="17"/>
        <v>0</v>
      </c>
      <c r="K34" s="31">
        <f t="shared" si="17"/>
        <v>0</v>
      </c>
      <c r="L34" s="31">
        <f t="shared" si="17"/>
        <v>0</v>
      </c>
      <c r="M34" s="31">
        <f t="shared" si="17"/>
        <v>-126600</v>
      </c>
      <c r="N34" s="31">
        <f t="shared" si="17"/>
        <v>0</v>
      </c>
      <c r="O34" s="31">
        <f t="shared" si="17"/>
        <v>0</v>
      </c>
      <c r="P34" s="31">
        <f t="shared" si="17"/>
        <v>0</v>
      </c>
      <c r="Q34" s="31">
        <f t="shared" si="17"/>
        <v>0</v>
      </c>
      <c r="R34" s="27">
        <f t="shared" si="2"/>
        <v>12533600</v>
      </c>
      <c r="S34" s="30">
        <f>S37+S40+S41</f>
        <v>126600</v>
      </c>
      <c r="T34" s="30">
        <f t="shared" si="14"/>
        <v>-126600</v>
      </c>
      <c r="U34" s="31">
        <v>12660200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/>
    </row>
    <row r="35" spans="1:30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18">G38+G42</f>
        <v>0</v>
      </c>
      <c r="H35" s="31">
        <f t="shared" si="18"/>
        <v>0</v>
      </c>
      <c r="I35" s="31">
        <f t="shared" si="18"/>
        <v>0</v>
      </c>
      <c r="J35" s="31">
        <f t="shared" si="18"/>
        <v>0</v>
      </c>
      <c r="K35" s="31">
        <f t="shared" si="18"/>
        <v>0</v>
      </c>
      <c r="L35" s="31">
        <f t="shared" si="18"/>
        <v>0</v>
      </c>
      <c r="M35" s="31">
        <f t="shared" si="18"/>
        <v>-152000</v>
      </c>
      <c r="N35" s="31">
        <f t="shared" si="18"/>
        <v>0</v>
      </c>
      <c r="O35" s="31">
        <f t="shared" si="18"/>
        <v>0</v>
      </c>
      <c r="P35" s="31">
        <f t="shared" si="18"/>
        <v>0</v>
      </c>
      <c r="Q35" s="31">
        <f t="shared" si="18"/>
        <v>0</v>
      </c>
      <c r="R35" s="27">
        <f t="shared" si="2"/>
        <v>1197800</v>
      </c>
      <c r="S35" s="30">
        <f t="shared" ref="S35" si="19">S38+S42</f>
        <v>152000</v>
      </c>
      <c r="T35" s="30">
        <f t="shared" si="14"/>
        <v>-149320</v>
      </c>
      <c r="U35" s="31">
        <v>1347120</v>
      </c>
      <c r="V35" s="7">
        <f>V38+V42</f>
        <v>1349800</v>
      </c>
      <c r="W35" s="27">
        <f t="shared" ref="W35:X35" si="20">W38+W42</f>
        <v>1197800</v>
      </c>
      <c r="X35" s="27">
        <f t="shared" si="20"/>
        <v>0</v>
      </c>
      <c r="Y35" s="29">
        <f>F35-E35</f>
        <v>-200</v>
      </c>
      <c r="Z35" s="27">
        <f t="shared" ref="Z35:AC35" si="21">Z38+Z42</f>
        <v>1086800</v>
      </c>
      <c r="AA35" s="27">
        <f t="shared" si="21"/>
        <v>-111000</v>
      </c>
      <c r="AB35" s="27">
        <f t="shared" si="21"/>
        <v>1086800</v>
      </c>
      <c r="AC35" s="30">
        <f t="shared" si="21"/>
        <v>-111000</v>
      </c>
      <c r="AD35" s="45">
        <v>-8250</v>
      </c>
    </row>
    <row r="36" spans="1:30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2">G43+G44</f>
        <v>0</v>
      </c>
      <c r="H36" s="31">
        <f t="shared" si="22"/>
        <v>0</v>
      </c>
      <c r="I36" s="31">
        <f t="shared" si="22"/>
        <v>0</v>
      </c>
      <c r="J36" s="31">
        <f t="shared" si="22"/>
        <v>0</v>
      </c>
      <c r="K36" s="31">
        <f t="shared" si="22"/>
        <v>0</v>
      </c>
      <c r="L36" s="31">
        <f t="shared" si="22"/>
        <v>0</v>
      </c>
      <c r="M36" s="31">
        <f t="shared" si="22"/>
        <v>0</v>
      </c>
      <c r="N36" s="31">
        <f t="shared" si="22"/>
        <v>0</v>
      </c>
      <c r="O36" s="31">
        <f t="shared" si="22"/>
        <v>0</v>
      </c>
      <c r="P36" s="31">
        <f t="shared" si="22"/>
        <v>0</v>
      </c>
      <c r="Q36" s="31">
        <f t="shared" si="22"/>
        <v>0</v>
      </c>
      <c r="R36" s="27">
        <f t="shared" si="2"/>
        <v>1660000</v>
      </c>
      <c r="S36" s="30">
        <f t="shared" ref="S36:T36" si="23">S43+S44</f>
        <v>0</v>
      </c>
      <c r="T36" s="30">
        <f t="shared" si="23"/>
        <v>0</v>
      </c>
      <c r="U36" s="31">
        <v>1660000</v>
      </c>
      <c r="V36" s="7">
        <f>V43+V44</f>
        <v>1660000</v>
      </c>
      <c r="W36" s="27">
        <f t="shared" ref="W36:X36" si="24">W43+W44</f>
        <v>1660000</v>
      </c>
      <c r="X36" s="27">
        <f t="shared" si="24"/>
        <v>0</v>
      </c>
      <c r="Y36" s="29"/>
      <c r="Z36" s="27">
        <f t="shared" ref="Z36:AC36" si="25">Z43+Z44</f>
        <v>1645000</v>
      </c>
      <c r="AA36" s="27">
        <f t="shared" si="25"/>
        <v>-15000</v>
      </c>
      <c r="AB36" s="27">
        <f t="shared" si="25"/>
        <v>1645000</v>
      </c>
      <c r="AC36" s="27">
        <f t="shared" si="25"/>
        <v>-15000</v>
      </c>
      <c r="AD36" s="40"/>
    </row>
    <row r="37" spans="1:30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6">V37-R37</f>
        <v>0</v>
      </c>
      <c r="T37" s="20"/>
      <c r="U37" s="9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0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6"/>
        <v>152000</v>
      </c>
      <c r="T38" s="20"/>
      <c r="U38" s="9"/>
      <c r="V38" s="3">
        <v>1312000</v>
      </c>
      <c r="W38" s="3">
        <v>1160000</v>
      </c>
      <c r="X38" s="7">
        <f t="shared" ref="X38:X44" si="27">W38-R38</f>
        <v>0</v>
      </c>
      <c r="Y38" s="29"/>
      <c r="Z38" s="2">
        <v>1049000</v>
      </c>
      <c r="AA38" s="29">
        <f t="shared" ref="AA38:AA44" si="28">Z38-W38</f>
        <v>-111000</v>
      </c>
      <c r="AB38" s="40">
        <v>1049000</v>
      </c>
      <c r="AC38" s="29">
        <f t="shared" ref="AC38:AC44" si="29">AB38-R38</f>
        <v>-111000</v>
      </c>
      <c r="AD38" s="40"/>
    </row>
    <row r="39" spans="1:30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9"/>
      <c r="V39" s="3">
        <v>250000</v>
      </c>
      <c r="W39" s="3">
        <v>200000</v>
      </c>
      <c r="X39" s="7">
        <f t="shared" si="27"/>
        <v>0</v>
      </c>
      <c r="Y39" s="29"/>
      <c r="Z39" s="2">
        <v>200000</v>
      </c>
      <c r="AA39" s="29">
        <f t="shared" si="28"/>
        <v>0</v>
      </c>
      <c r="AB39" s="40">
        <v>200000</v>
      </c>
      <c r="AC39" s="29">
        <f t="shared" si="29"/>
        <v>0</v>
      </c>
      <c r="AD39" s="40"/>
    </row>
    <row r="40" spans="1:30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6"/>
        <v>126600</v>
      </c>
      <c r="T40" s="20"/>
      <c r="U40" s="9"/>
      <c r="V40" s="3">
        <v>9500000</v>
      </c>
      <c r="W40" s="3">
        <v>8065600</v>
      </c>
      <c r="X40" s="7">
        <f t="shared" si="27"/>
        <v>-1307800</v>
      </c>
      <c r="Y40" s="29"/>
      <c r="Z40" s="2">
        <v>8065600</v>
      </c>
      <c r="AA40" s="29">
        <f t="shared" si="28"/>
        <v>0</v>
      </c>
      <c r="AB40" s="40">
        <v>7683700</v>
      </c>
      <c r="AC40" s="29">
        <f t="shared" si="29"/>
        <v>-1689700</v>
      </c>
      <c r="AD40" s="40"/>
    </row>
    <row r="41" spans="1:30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6"/>
        <v>0</v>
      </c>
      <c r="T41" s="20"/>
      <c r="U41" s="9"/>
      <c r="V41" s="3">
        <v>39200</v>
      </c>
      <c r="W41" s="3">
        <v>39200</v>
      </c>
      <c r="X41" s="7">
        <f t="shared" si="27"/>
        <v>0</v>
      </c>
      <c r="Y41" s="29"/>
      <c r="Z41" s="2">
        <v>39200</v>
      </c>
      <c r="AA41" s="29">
        <f t="shared" si="28"/>
        <v>0</v>
      </c>
      <c r="AB41" s="40">
        <v>0</v>
      </c>
      <c r="AC41" s="29">
        <f t="shared" si="29"/>
        <v>-39200</v>
      </c>
      <c r="AD41" s="40"/>
    </row>
    <row r="42" spans="1:30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6"/>
        <v>0</v>
      </c>
      <c r="T42" s="20"/>
      <c r="U42" s="9"/>
      <c r="V42" s="3">
        <v>37800</v>
      </c>
      <c r="W42" s="3">
        <v>37800</v>
      </c>
      <c r="X42" s="7">
        <f t="shared" si="27"/>
        <v>0</v>
      </c>
      <c r="Y42" s="29"/>
      <c r="Z42" s="2">
        <v>37800</v>
      </c>
      <c r="AA42" s="29">
        <f t="shared" si="28"/>
        <v>0</v>
      </c>
      <c r="AB42" s="40">
        <v>37800</v>
      </c>
      <c r="AC42" s="29">
        <f t="shared" si="29"/>
        <v>0</v>
      </c>
      <c r="AD42" s="40"/>
    </row>
    <row r="43" spans="1:30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6"/>
        <v>-130000</v>
      </c>
      <c r="T43" s="20"/>
      <c r="U43" s="9"/>
      <c r="V43" s="3">
        <v>1250000</v>
      </c>
      <c r="W43" s="3">
        <v>1380000</v>
      </c>
      <c r="X43" s="7">
        <f t="shared" si="27"/>
        <v>0</v>
      </c>
      <c r="Y43" s="29"/>
      <c r="Z43" s="2">
        <v>1380000</v>
      </c>
      <c r="AA43" s="29">
        <f t="shared" si="28"/>
        <v>0</v>
      </c>
      <c r="AB43" s="40">
        <v>1380000</v>
      </c>
      <c r="AC43" s="29">
        <f t="shared" si="29"/>
        <v>0</v>
      </c>
      <c r="AD43" s="40"/>
    </row>
    <row r="44" spans="1:30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6"/>
        <v>130000</v>
      </c>
      <c r="T44" s="20"/>
      <c r="U44" s="9"/>
      <c r="V44" s="3">
        <v>410000</v>
      </c>
      <c r="W44" s="3">
        <v>280000</v>
      </c>
      <c r="X44" s="7">
        <f t="shared" si="27"/>
        <v>0</v>
      </c>
      <c r="Y44" s="29"/>
      <c r="Z44" s="2">
        <v>265000</v>
      </c>
      <c r="AA44" s="29">
        <f t="shared" si="28"/>
        <v>-15000</v>
      </c>
      <c r="AB44" s="40">
        <v>265000</v>
      </c>
      <c r="AC44" s="29">
        <f t="shared" si="29"/>
        <v>-15000</v>
      </c>
      <c r="AD44" s="40"/>
    </row>
    <row r="45" spans="1:30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0">G46+G47+G48</f>
        <v>0</v>
      </c>
      <c r="H45" s="27">
        <f t="shared" si="30"/>
        <v>0</v>
      </c>
      <c r="I45" s="27">
        <f t="shared" si="30"/>
        <v>0</v>
      </c>
      <c r="J45" s="27">
        <f t="shared" si="30"/>
        <v>0</v>
      </c>
      <c r="K45" s="27">
        <f t="shared" si="30"/>
        <v>0</v>
      </c>
      <c r="L45" s="27">
        <f t="shared" si="30"/>
        <v>0</v>
      </c>
      <c r="M45" s="27">
        <f t="shared" ref="M45:Q45" si="31">M49+M51+M52+M53</f>
        <v>-660000</v>
      </c>
      <c r="N45" s="27">
        <f t="shared" si="31"/>
        <v>0</v>
      </c>
      <c r="O45" s="27">
        <f>O46+O47+O48</f>
        <v>0</v>
      </c>
      <c r="P45" s="27">
        <f>P46+P47+P48</f>
        <v>0</v>
      </c>
      <c r="Q45" s="27">
        <f t="shared" si="31"/>
        <v>0</v>
      </c>
      <c r="R45" s="27">
        <f t="shared" si="2"/>
        <v>11860000</v>
      </c>
      <c r="S45" s="30">
        <f t="shared" si="26"/>
        <v>660000</v>
      </c>
      <c r="T45" s="30">
        <f t="shared" ref="T45:T48" si="32">R45-U45</f>
        <v>-590000</v>
      </c>
      <c r="U45" s="27">
        <v>12450000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11560500</v>
      </c>
      <c r="AC45" s="27">
        <f>AC46+AC47+AC48</f>
        <v>-299500</v>
      </c>
      <c r="AD45" s="40"/>
    </row>
    <row r="46" spans="1:30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3">G51+G52</f>
        <v>0</v>
      </c>
      <c r="H46" s="27">
        <f t="shared" si="33"/>
        <v>0</v>
      </c>
      <c r="I46" s="27">
        <f t="shared" si="33"/>
        <v>0</v>
      </c>
      <c r="J46" s="27">
        <f t="shared" si="33"/>
        <v>0</v>
      </c>
      <c r="K46" s="27">
        <f t="shared" si="33"/>
        <v>0</v>
      </c>
      <c r="L46" s="27">
        <f t="shared" si="33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4">S51+S52</f>
        <v>0</v>
      </c>
      <c r="T46" s="30">
        <f t="shared" si="32"/>
        <v>0</v>
      </c>
      <c r="U46" s="27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5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/>
    </row>
    <row r="47" spans="1:30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36">G49</f>
        <v>0</v>
      </c>
      <c r="H47" s="27">
        <f t="shared" si="36"/>
        <v>0</v>
      </c>
      <c r="I47" s="27">
        <f t="shared" si="36"/>
        <v>0</v>
      </c>
      <c r="J47" s="27">
        <f t="shared" si="36"/>
        <v>0</v>
      </c>
      <c r="K47" s="27">
        <f t="shared" si="36"/>
        <v>0</v>
      </c>
      <c r="L47" s="27">
        <f t="shared" si="36"/>
        <v>0</v>
      </c>
      <c r="M47" s="27">
        <f t="shared" si="36"/>
        <v>-660000</v>
      </c>
      <c r="N47" s="27">
        <f t="shared" si="36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37">S49</f>
        <v>660000</v>
      </c>
      <c r="T47" s="30">
        <f t="shared" si="32"/>
        <v>-590000</v>
      </c>
      <c r="U47" s="27">
        <v>3810000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5"/>
        <v>-120000</v>
      </c>
      <c r="Z47" s="27">
        <f>Z49</f>
        <v>3140000</v>
      </c>
      <c r="AA47" s="27">
        <f>AA49</f>
        <v>-80000</v>
      </c>
      <c r="AB47" s="27">
        <f>AB49</f>
        <v>3140000</v>
      </c>
      <c r="AC47" s="27">
        <f>AC49</f>
        <v>-80000</v>
      </c>
      <c r="AD47" s="40">
        <v>-60650</v>
      </c>
    </row>
    <row r="48" spans="1:30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38">G53</f>
        <v>0</v>
      </c>
      <c r="H48" s="27">
        <f t="shared" si="38"/>
        <v>0</v>
      </c>
      <c r="I48" s="27">
        <f t="shared" si="38"/>
        <v>0</v>
      </c>
      <c r="J48" s="27">
        <f t="shared" si="38"/>
        <v>0</v>
      </c>
      <c r="K48" s="27">
        <f t="shared" si="38"/>
        <v>0</v>
      </c>
      <c r="L48" s="27">
        <f t="shared" si="38"/>
        <v>0</v>
      </c>
      <c r="M48" s="27">
        <f t="shared" si="38"/>
        <v>0</v>
      </c>
      <c r="N48" s="27">
        <f t="shared" si="38"/>
        <v>0</v>
      </c>
      <c r="O48" s="27">
        <f t="shared" si="38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39">S53</f>
        <v>0</v>
      </c>
      <c r="T48" s="30">
        <f t="shared" si="32"/>
        <v>0</v>
      </c>
      <c r="U48" s="27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5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/>
    </row>
    <row r="49" spans="1:30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0">V49-R49</f>
        <v>660000</v>
      </c>
      <c r="T49" s="20"/>
      <c r="U49" s="9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3140000</v>
      </c>
      <c r="AC49" s="29">
        <f>AB49-R49</f>
        <v>-80000</v>
      </c>
      <c r="AD49" s="40"/>
    </row>
    <row r="50" spans="1:30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0"/>
        <v>500000</v>
      </c>
      <c r="T50" s="20"/>
      <c r="U50" s="9"/>
      <c r="V50" s="3">
        <v>3000000</v>
      </c>
      <c r="W50" s="3">
        <v>2500000</v>
      </c>
      <c r="X50" s="3">
        <f t="shared" ref="X50:X53" si="41">W50-R50</f>
        <v>0</v>
      </c>
      <c r="Z50" s="2">
        <v>2410000</v>
      </c>
      <c r="AA50" s="29">
        <f t="shared" ref="AA50:AA53" si="42">Z50-W50</f>
        <v>-90000</v>
      </c>
      <c r="AB50" s="40">
        <v>2410000</v>
      </c>
      <c r="AC50" s="29">
        <f t="shared" ref="AC50:AC53" si="43">AB50-R50</f>
        <v>-90000</v>
      </c>
      <c r="AD50" s="40"/>
    </row>
    <row r="51" spans="1:30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0"/>
        <v>0</v>
      </c>
      <c r="T51" s="20"/>
      <c r="U51" s="9"/>
      <c r="V51" s="3">
        <v>4000000</v>
      </c>
      <c r="W51" s="3">
        <v>3480000</v>
      </c>
      <c r="X51" s="3">
        <f t="shared" si="41"/>
        <v>-520000</v>
      </c>
      <c r="Z51" s="2">
        <v>3480000</v>
      </c>
      <c r="AA51" s="29">
        <f t="shared" si="42"/>
        <v>0</v>
      </c>
      <c r="AB51" s="40">
        <v>3456250</v>
      </c>
      <c r="AC51" s="29">
        <f t="shared" si="43"/>
        <v>-543750</v>
      </c>
      <c r="AD51" s="40"/>
    </row>
    <row r="52" spans="1:30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0"/>
        <v>0</v>
      </c>
      <c r="T52" s="20"/>
      <c r="U52" s="9"/>
      <c r="V52" s="3">
        <v>2450000</v>
      </c>
      <c r="W52" s="3">
        <v>2870000</v>
      </c>
      <c r="X52" s="3">
        <f t="shared" si="41"/>
        <v>420000</v>
      </c>
      <c r="Z52" s="2">
        <v>2870000</v>
      </c>
      <c r="AA52" s="29">
        <f t="shared" si="42"/>
        <v>0</v>
      </c>
      <c r="AB52" s="40">
        <v>2804250</v>
      </c>
      <c r="AC52" s="29">
        <f t="shared" si="43"/>
        <v>354250</v>
      </c>
      <c r="AD52" s="40"/>
    </row>
    <row r="53" spans="1:30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0"/>
        <v>0</v>
      </c>
      <c r="T53" s="20"/>
      <c r="U53" s="9"/>
      <c r="V53" s="3">
        <v>2190000</v>
      </c>
      <c r="W53" s="3">
        <v>2190000</v>
      </c>
      <c r="X53" s="3">
        <f t="shared" si="41"/>
        <v>0</v>
      </c>
      <c r="Z53" s="2">
        <v>2160000</v>
      </c>
      <c r="AA53" s="29">
        <f t="shared" si="42"/>
        <v>-30000</v>
      </c>
      <c r="AB53" s="40">
        <v>2160000</v>
      </c>
      <c r="AC53" s="29">
        <f t="shared" si="43"/>
        <v>-30000</v>
      </c>
      <c r="AD53" s="40"/>
    </row>
    <row r="54" spans="1:30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4">G55+G56</f>
        <v>0</v>
      </c>
      <c r="H54" s="27">
        <f t="shared" si="44"/>
        <v>0</v>
      </c>
      <c r="I54" s="27">
        <f t="shared" si="44"/>
        <v>-219000</v>
      </c>
      <c r="J54" s="27">
        <f t="shared" si="44"/>
        <v>0</v>
      </c>
      <c r="K54" s="27">
        <f t="shared" si="44"/>
        <v>0</v>
      </c>
      <c r="L54" s="27">
        <f t="shared" si="44"/>
        <v>0</v>
      </c>
      <c r="M54" s="27">
        <f t="shared" si="44"/>
        <v>-48000</v>
      </c>
      <c r="N54" s="27">
        <f t="shared" si="44"/>
        <v>0</v>
      </c>
      <c r="O54" s="27">
        <f t="shared" si="44"/>
        <v>0</v>
      </c>
      <c r="P54" s="27">
        <f t="shared" si="44"/>
        <v>0</v>
      </c>
      <c r="Q54" s="27">
        <f t="shared" si="44"/>
        <v>0</v>
      </c>
      <c r="R54" s="27">
        <f t="shared" si="2"/>
        <v>7733000</v>
      </c>
      <c r="S54" s="30">
        <f t="shared" si="40"/>
        <v>48000</v>
      </c>
      <c r="T54" s="30">
        <f t="shared" ref="T54:T56" si="45">R54-U54</f>
        <v>-45850</v>
      </c>
      <c r="U54" s="27">
        <v>7778850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27">
        <f>AB55+AB56</f>
        <v>7288000</v>
      </c>
      <c r="AC54" s="27">
        <f>AC55+AC56</f>
        <v>-445000</v>
      </c>
      <c r="AD54" s="40"/>
    </row>
    <row r="55" spans="1:30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6">G57+G59+G61+G63</f>
        <v>0</v>
      </c>
      <c r="H55" s="27">
        <f t="shared" si="46"/>
        <v>0</v>
      </c>
      <c r="I55" s="27">
        <f t="shared" si="46"/>
        <v>0</v>
      </c>
      <c r="J55" s="27">
        <f t="shared" si="46"/>
        <v>0</v>
      </c>
      <c r="K55" s="27">
        <f t="shared" si="46"/>
        <v>0</v>
      </c>
      <c r="L55" s="27">
        <f t="shared" si="46"/>
        <v>0</v>
      </c>
      <c r="M55" s="27">
        <f t="shared" si="46"/>
        <v>0</v>
      </c>
      <c r="N55" s="27">
        <f t="shared" si="46"/>
        <v>0</v>
      </c>
      <c r="O55" s="27">
        <f t="shared" si="46"/>
        <v>0</v>
      </c>
      <c r="P55" s="27">
        <f t="shared" si="46"/>
        <v>0</v>
      </c>
      <c r="Q55" s="27">
        <f t="shared" si="46"/>
        <v>0</v>
      </c>
      <c r="R55" s="27">
        <f t="shared" si="2"/>
        <v>7526000</v>
      </c>
      <c r="S55" s="30">
        <f t="shared" si="40"/>
        <v>0</v>
      </c>
      <c r="T55" s="30">
        <f t="shared" si="45"/>
        <v>0</v>
      </c>
      <c r="U55" s="27">
        <v>7526000</v>
      </c>
      <c r="V55" s="27">
        <f>V57+V59+V61+V63</f>
        <v>7526000</v>
      </c>
      <c r="W55" s="27">
        <f t="shared" ref="W55:X55" si="47">W57+W59+W61+W63</f>
        <v>7421000</v>
      </c>
      <c r="X55" s="27">
        <f t="shared" si="47"/>
        <v>-105000</v>
      </c>
      <c r="AB55" s="27">
        <f t="shared" ref="AB55:AC55" si="48">AB57+AB59+AB61+AB63</f>
        <v>7081000</v>
      </c>
      <c r="AC55" s="27">
        <f t="shared" si="48"/>
        <v>-445000</v>
      </c>
      <c r="AD55" s="40">
        <v>-49280</v>
      </c>
    </row>
    <row r="56" spans="1:30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9">G60+G62</f>
        <v>0</v>
      </c>
      <c r="H56" s="27">
        <f t="shared" si="49"/>
        <v>0</v>
      </c>
      <c r="I56" s="27">
        <f t="shared" si="49"/>
        <v>-219000</v>
      </c>
      <c r="J56" s="27">
        <f t="shared" si="49"/>
        <v>0</v>
      </c>
      <c r="K56" s="27">
        <f t="shared" si="49"/>
        <v>0</v>
      </c>
      <c r="L56" s="27">
        <f t="shared" si="49"/>
        <v>0</v>
      </c>
      <c r="M56" s="27">
        <f t="shared" si="49"/>
        <v>-48000</v>
      </c>
      <c r="N56" s="27">
        <f t="shared" si="49"/>
        <v>0</v>
      </c>
      <c r="O56" s="27">
        <f t="shared" si="49"/>
        <v>0</v>
      </c>
      <c r="P56" s="27">
        <f t="shared" si="49"/>
        <v>0</v>
      </c>
      <c r="Q56" s="27">
        <f t="shared" si="49"/>
        <v>0</v>
      </c>
      <c r="R56" s="27">
        <f t="shared" si="2"/>
        <v>207000</v>
      </c>
      <c r="S56" s="30">
        <f>S60+S62</f>
        <v>48000</v>
      </c>
      <c r="T56" s="30">
        <f t="shared" si="45"/>
        <v>-45850</v>
      </c>
      <c r="U56" s="27">
        <v>252850</v>
      </c>
      <c r="V56" s="27">
        <f>V60+V62</f>
        <v>255000</v>
      </c>
      <c r="W56" s="27">
        <f>W60+W62</f>
        <v>207000</v>
      </c>
      <c r="X56" s="27">
        <f>X60+X62</f>
        <v>0</v>
      </c>
      <c r="AB56" s="27">
        <f>AB60+AB62</f>
        <v>207000</v>
      </c>
      <c r="AC56" s="27">
        <f>AC60+AC62</f>
        <v>0</v>
      </c>
      <c r="AD56" s="40">
        <v>-1680</v>
      </c>
    </row>
    <row r="57" spans="1:30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0">V57-R57</f>
        <v>0</v>
      </c>
      <c r="T57" s="20"/>
      <c r="U57" s="9"/>
      <c r="V57" s="12">
        <v>5963000</v>
      </c>
      <c r="W57" s="12">
        <v>5953000</v>
      </c>
      <c r="X57" s="9">
        <f>W57-R57</f>
        <v>-10000</v>
      </c>
      <c r="AB57" s="40">
        <v>5849400</v>
      </c>
      <c r="AC57" s="29">
        <f>AB57-R57</f>
        <v>-113600</v>
      </c>
      <c r="AD57" s="40"/>
    </row>
    <row r="58" spans="1:30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0"/>
        <v>0</v>
      </c>
      <c r="T58" s="20"/>
      <c r="U58" s="9"/>
      <c r="V58" s="12">
        <v>45000</v>
      </c>
      <c r="W58" s="12">
        <v>45000</v>
      </c>
      <c r="X58" s="9">
        <f t="shared" ref="X58:X64" si="51">W58-R58</f>
        <v>0</v>
      </c>
      <c r="AB58" s="40">
        <v>45000</v>
      </c>
      <c r="AC58" s="29">
        <f t="shared" ref="AC58:AC64" si="52">AB58-R58</f>
        <v>0</v>
      </c>
      <c r="AD58" s="40"/>
    </row>
    <row r="59" spans="1:30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0"/>
        <v>0</v>
      </c>
      <c r="T59" s="20"/>
      <c r="U59" s="9"/>
      <c r="V59" s="12">
        <v>413000</v>
      </c>
      <c r="W59" s="12">
        <v>380000</v>
      </c>
      <c r="X59" s="9">
        <f t="shared" si="51"/>
        <v>-33000</v>
      </c>
      <c r="AB59" s="40">
        <v>362250</v>
      </c>
      <c r="AC59" s="29">
        <f t="shared" si="52"/>
        <v>-50750</v>
      </c>
      <c r="AD59" s="40"/>
    </row>
    <row r="60" spans="1:30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0"/>
        <v>8000</v>
      </c>
      <c r="T60" s="20"/>
      <c r="U60" s="9"/>
      <c r="V60" s="12">
        <v>165000</v>
      </c>
      <c r="W60" s="12">
        <v>157000</v>
      </c>
      <c r="X60" s="9">
        <f t="shared" si="51"/>
        <v>0</v>
      </c>
      <c r="Y60" s="29"/>
      <c r="AB60" s="40">
        <v>157000</v>
      </c>
      <c r="AC60" s="29">
        <f t="shared" si="52"/>
        <v>0</v>
      </c>
      <c r="AD60" s="40"/>
    </row>
    <row r="61" spans="1:30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0"/>
        <v>0</v>
      </c>
      <c r="T61" s="20"/>
      <c r="U61" s="9"/>
      <c r="V61" s="12">
        <v>900000</v>
      </c>
      <c r="W61" s="12">
        <v>859000</v>
      </c>
      <c r="X61" s="9">
        <f t="shared" si="51"/>
        <v>-41000</v>
      </c>
      <c r="AB61" s="40">
        <v>736700</v>
      </c>
      <c r="AC61" s="29">
        <f t="shared" si="52"/>
        <v>-163300</v>
      </c>
      <c r="AD61" s="40"/>
    </row>
    <row r="62" spans="1:30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0"/>
        <v>40000</v>
      </c>
      <c r="T62" s="20"/>
      <c r="U62" s="9"/>
      <c r="V62" s="12">
        <v>90000</v>
      </c>
      <c r="W62" s="12">
        <v>50000</v>
      </c>
      <c r="X62" s="9">
        <f t="shared" si="51"/>
        <v>0</v>
      </c>
      <c r="AB62" s="40">
        <v>50000</v>
      </c>
      <c r="AC62" s="29">
        <f t="shared" si="52"/>
        <v>0</v>
      </c>
      <c r="AD62" s="40"/>
    </row>
    <row r="63" spans="1:30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0"/>
        <v>0</v>
      </c>
      <c r="T63" s="20"/>
      <c r="U63" s="9"/>
      <c r="V63" s="12">
        <v>250000</v>
      </c>
      <c r="W63" s="12">
        <v>229000</v>
      </c>
      <c r="X63" s="9">
        <f t="shared" si="51"/>
        <v>-21000</v>
      </c>
      <c r="AB63" s="40">
        <v>132650</v>
      </c>
      <c r="AC63" s="29">
        <f t="shared" si="52"/>
        <v>-117350</v>
      </c>
      <c r="AD63" s="40"/>
    </row>
    <row r="64" spans="1:30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0"/>
        <v>0</v>
      </c>
      <c r="T64" s="20"/>
      <c r="U64" s="9"/>
      <c r="V64" s="12">
        <v>81000</v>
      </c>
      <c r="W64" s="12">
        <v>60000</v>
      </c>
      <c r="X64" s="9">
        <f t="shared" si="51"/>
        <v>-21000</v>
      </c>
      <c r="AB64" s="40">
        <v>57000</v>
      </c>
      <c r="AC64" s="29">
        <f t="shared" si="52"/>
        <v>-24000</v>
      </c>
      <c r="AD64" s="40"/>
    </row>
    <row r="65" spans="1:30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3">G66+G67+G69+G70+G71+G72+G73</f>
        <v>0</v>
      </c>
      <c r="H65" s="27">
        <f t="shared" si="53"/>
        <v>-110000</v>
      </c>
      <c r="I65" s="27">
        <f t="shared" si="53"/>
        <v>0</v>
      </c>
      <c r="J65" s="27">
        <f t="shared" si="53"/>
        <v>0</v>
      </c>
      <c r="K65" s="27">
        <f t="shared" si="53"/>
        <v>0</v>
      </c>
      <c r="L65" s="27">
        <f t="shared" si="53"/>
        <v>0</v>
      </c>
      <c r="M65" s="27">
        <f t="shared" si="53"/>
        <v>0</v>
      </c>
      <c r="N65" s="27">
        <f t="shared" si="53"/>
        <v>0</v>
      </c>
      <c r="O65" s="27">
        <f t="shared" si="53"/>
        <v>0</v>
      </c>
      <c r="P65" s="27">
        <f t="shared" si="53"/>
        <v>0</v>
      </c>
      <c r="Q65" s="27">
        <f t="shared" si="53"/>
        <v>0</v>
      </c>
      <c r="R65" s="27">
        <f t="shared" si="2"/>
        <v>12040000</v>
      </c>
      <c r="S65" s="30">
        <f t="shared" si="50"/>
        <v>0</v>
      </c>
      <c r="T65" s="30">
        <f>R65-U65</f>
        <v>197900</v>
      </c>
      <c r="U65" s="27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4">X66+X67+X69+X70+X71+X72+X73</f>
        <v>-860000</v>
      </c>
      <c r="AB65" s="27">
        <f>AB66+AB67+AB69+AB70+AB71+AB72+AB73</f>
        <v>10851775</v>
      </c>
      <c r="AC65" s="30">
        <f t="shared" ref="AC65" si="55">AC66+AC67+AC69+AC70+AC71+AC72+AC73</f>
        <v>-1188225</v>
      </c>
      <c r="AD65" s="40"/>
    </row>
    <row r="66" spans="1:30" s="2" customFormat="1" ht="60" x14ac:dyDescent="0.25">
      <c r="A66" s="2" t="s">
        <v>59</v>
      </c>
      <c r="B66" s="42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0"/>
        <v>0</v>
      </c>
      <c r="T66" s="20"/>
      <c r="U66" s="9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0" s="2" customFormat="1" ht="60" x14ac:dyDescent="0.25">
      <c r="A67" s="2" t="s">
        <v>59</v>
      </c>
      <c r="B67" s="42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0"/>
        <v>0</v>
      </c>
      <c r="T67" s="20"/>
      <c r="U67" s="9"/>
      <c r="V67" s="12">
        <v>7140000</v>
      </c>
      <c r="W67" s="9">
        <v>7064000</v>
      </c>
      <c r="X67" s="9">
        <f t="shared" ref="X67:X73" si="56">W67-R67</f>
        <v>-76000</v>
      </c>
      <c r="AB67" s="40">
        <v>7063375</v>
      </c>
      <c r="AC67" s="29">
        <f t="shared" ref="AC67:AC73" si="57">AB67-R67</f>
        <v>-76625</v>
      </c>
      <c r="AD67" s="40"/>
    </row>
    <row r="68" spans="1:30" s="2" customFormat="1" ht="15.75" x14ac:dyDescent="0.25">
      <c r="B68" s="42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0"/>
        <v>0</v>
      </c>
      <c r="T68" s="20"/>
      <c r="U68" s="9"/>
      <c r="V68" s="12">
        <v>360000</v>
      </c>
      <c r="W68" s="9">
        <v>360000</v>
      </c>
      <c r="X68" s="9">
        <f t="shared" si="56"/>
        <v>0</v>
      </c>
      <c r="AB68" s="40">
        <v>359875</v>
      </c>
      <c r="AC68" s="29">
        <f t="shared" si="57"/>
        <v>-125</v>
      </c>
      <c r="AD68" s="40"/>
    </row>
    <row r="69" spans="1:30" s="2" customFormat="1" ht="45" x14ac:dyDescent="0.25">
      <c r="B69" s="42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0"/>
        <v>0</v>
      </c>
      <c r="T69" s="20"/>
      <c r="U69" s="9"/>
      <c r="V69" s="12">
        <v>300000</v>
      </c>
      <c r="W69" s="9">
        <v>300000</v>
      </c>
      <c r="X69" s="9">
        <f t="shared" si="56"/>
        <v>0</v>
      </c>
      <c r="AB69" s="40">
        <v>300000</v>
      </c>
      <c r="AC69" s="29">
        <f t="shared" si="57"/>
        <v>0</v>
      </c>
      <c r="AD69" s="40"/>
    </row>
    <row r="70" spans="1:30" s="2" customFormat="1" ht="15.75" x14ac:dyDescent="0.25">
      <c r="A70" s="2" t="s">
        <v>59</v>
      </c>
      <c r="B70" s="42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0"/>
        <v>0</v>
      </c>
      <c r="T70" s="20"/>
      <c r="U70" s="9"/>
      <c r="V70" s="12">
        <v>1054000</v>
      </c>
      <c r="W70" s="9">
        <v>1167500</v>
      </c>
      <c r="X70" s="9">
        <f t="shared" si="56"/>
        <v>113500</v>
      </c>
      <c r="AB70" s="40">
        <v>970050</v>
      </c>
      <c r="AC70" s="29">
        <f t="shared" si="57"/>
        <v>-83950</v>
      </c>
      <c r="AD70" s="40"/>
    </row>
    <row r="71" spans="1:30" s="2" customFormat="1" ht="30" x14ac:dyDescent="0.25">
      <c r="A71" s="2" t="s">
        <v>59</v>
      </c>
      <c r="B71" s="42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0"/>
        <v>0</v>
      </c>
      <c r="T71" s="20"/>
      <c r="U71" s="9"/>
      <c r="V71" s="12">
        <v>36000</v>
      </c>
      <c r="W71" s="9">
        <v>36000</v>
      </c>
      <c r="X71" s="9">
        <f t="shared" si="56"/>
        <v>0</v>
      </c>
      <c r="AB71" s="40">
        <v>36000</v>
      </c>
      <c r="AC71" s="29">
        <f t="shared" si="57"/>
        <v>0</v>
      </c>
      <c r="AD71" s="40"/>
    </row>
    <row r="72" spans="1:30" s="2" customFormat="1" ht="15.75" x14ac:dyDescent="0.25">
      <c r="A72" s="2" t="s">
        <v>59</v>
      </c>
      <c r="B72" s="42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9" si="58">F72+G72+H72+I72+J72+L72+M72+K72+O72+Q72+N72+P72</f>
        <v>120000</v>
      </c>
      <c r="S72" s="20">
        <f t="shared" si="50"/>
        <v>0</v>
      </c>
      <c r="T72" s="20"/>
      <c r="U72" s="9"/>
      <c r="V72" s="12">
        <v>120000</v>
      </c>
      <c r="W72" s="9">
        <v>120000</v>
      </c>
      <c r="X72" s="9">
        <f t="shared" si="56"/>
        <v>0</v>
      </c>
      <c r="AB72" s="40">
        <v>120000</v>
      </c>
      <c r="AC72" s="29">
        <f t="shared" si="57"/>
        <v>0</v>
      </c>
      <c r="AD72" s="40"/>
    </row>
    <row r="73" spans="1:30" s="2" customFormat="1" ht="30" x14ac:dyDescent="0.25">
      <c r="A73" s="2" t="s">
        <v>59</v>
      </c>
      <c r="B73" s="42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8"/>
        <v>300000</v>
      </c>
      <c r="S73" s="20">
        <f t="shared" si="50"/>
        <v>0</v>
      </c>
      <c r="T73" s="20"/>
      <c r="U73" s="9"/>
      <c r="V73" s="12">
        <v>300000</v>
      </c>
      <c r="W73" s="9">
        <v>292500</v>
      </c>
      <c r="X73" s="9">
        <f t="shared" si="56"/>
        <v>-7500</v>
      </c>
      <c r="AB73" s="40">
        <v>288800</v>
      </c>
      <c r="AC73" s="29">
        <f t="shared" si="57"/>
        <v>-11200</v>
      </c>
      <c r="AD73" s="40"/>
    </row>
    <row r="74" spans="1:30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9">SUM(G75:G83)</f>
        <v>0</v>
      </c>
      <c r="H74" s="27">
        <f t="shared" si="59"/>
        <v>0</v>
      </c>
      <c r="I74" s="27">
        <f t="shared" si="59"/>
        <v>0</v>
      </c>
      <c r="J74" s="27">
        <f t="shared" si="59"/>
        <v>0</v>
      </c>
      <c r="K74" s="27">
        <f t="shared" si="59"/>
        <v>0</v>
      </c>
      <c r="L74" s="27">
        <f t="shared" si="59"/>
        <v>0</v>
      </c>
      <c r="M74" s="27">
        <f t="shared" si="59"/>
        <v>0</v>
      </c>
      <c r="N74" s="27">
        <f t="shared" si="59"/>
        <v>0</v>
      </c>
      <c r="O74" s="27">
        <f t="shared" si="59"/>
        <v>0</v>
      </c>
      <c r="P74" s="27">
        <f t="shared" si="59"/>
        <v>0</v>
      </c>
      <c r="Q74" s="27">
        <f t="shared" si="59"/>
        <v>0</v>
      </c>
      <c r="R74" s="27">
        <f t="shared" si="58"/>
        <v>2100000</v>
      </c>
      <c r="S74" s="30">
        <f t="shared" si="50"/>
        <v>0</v>
      </c>
      <c r="T74" s="30">
        <f>R74-U74</f>
        <v>8310</v>
      </c>
      <c r="U74" s="27">
        <v>2091690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27"/>
      <c r="AC74" s="27"/>
      <c r="AD74" s="40">
        <v>-79530</v>
      </c>
    </row>
    <row r="75" spans="1:30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8"/>
        <v>900000</v>
      </c>
      <c r="S75" s="20">
        <f t="shared" si="50"/>
        <v>0</v>
      </c>
      <c r="T75" s="20"/>
      <c r="U75" s="9"/>
      <c r="V75" s="12">
        <v>900000</v>
      </c>
      <c r="W75" s="12"/>
      <c r="X75" s="7"/>
      <c r="AB75" s="40"/>
      <c r="AC75" s="29"/>
      <c r="AD75" s="40"/>
    </row>
    <row r="76" spans="1:30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8"/>
        <v>90000</v>
      </c>
      <c r="S76" s="20">
        <f t="shared" si="50"/>
        <v>0</v>
      </c>
      <c r="T76" s="20"/>
      <c r="U76" s="9"/>
      <c r="V76" s="12">
        <v>90000</v>
      </c>
      <c r="W76" s="12"/>
      <c r="X76" s="7"/>
      <c r="AB76" s="40"/>
      <c r="AC76" s="29"/>
      <c r="AD76" s="40"/>
    </row>
    <row r="77" spans="1:30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8"/>
        <v>90000</v>
      </c>
      <c r="S77" s="20">
        <f t="shared" si="50"/>
        <v>0</v>
      </c>
      <c r="T77" s="20"/>
      <c r="U77" s="9"/>
      <c r="V77" s="12">
        <v>90000</v>
      </c>
      <c r="W77" s="12"/>
      <c r="X77" s="7"/>
      <c r="AB77" s="40"/>
      <c r="AC77" s="29"/>
      <c r="AD77" s="40"/>
    </row>
    <row r="78" spans="1:30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8"/>
        <v>100000</v>
      </c>
      <c r="S78" s="20">
        <f t="shared" si="50"/>
        <v>0</v>
      </c>
      <c r="T78" s="20"/>
      <c r="U78" s="9"/>
      <c r="V78" s="12">
        <v>100000</v>
      </c>
      <c r="W78" s="12"/>
      <c r="X78" s="7"/>
      <c r="AB78" s="40"/>
      <c r="AC78" s="29"/>
      <c r="AD78" s="40"/>
    </row>
    <row r="79" spans="1:30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8"/>
        <v>250000</v>
      </c>
      <c r="S79" s="20">
        <f t="shared" si="50"/>
        <v>0</v>
      </c>
      <c r="T79" s="20"/>
      <c r="U79" s="9"/>
      <c r="V79" s="12">
        <v>250000</v>
      </c>
      <c r="W79" s="12"/>
      <c r="X79" s="7"/>
      <c r="AB79" s="40"/>
      <c r="AC79" s="29"/>
      <c r="AD79" s="40"/>
    </row>
    <row r="80" spans="1:30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8"/>
        <v>140000</v>
      </c>
      <c r="S80" s="20">
        <f t="shared" si="50"/>
        <v>0</v>
      </c>
      <c r="T80" s="20"/>
      <c r="U80" s="9"/>
      <c r="V80" s="12">
        <v>140000</v>
      </c>
      <c r="W80" s="12"/>
      <c r="X80" s="7"/>
      <c r="AB80" s="40"/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8"/>
        <v>180000</v>
      </c>
      <c r="S81" s="20">
        <f t="shared" si="50"/>
        <v>0</v>
      </c>
      <c r="T81" s="20"/>
      <c r="U81" s="9"/>
      <c r="V81" s="12">
        <v>180000</v>
      </c>
      <c r="W81" s="12"/>
      <c r="X81" s="7"/>
      <c r="AB81" s="40"/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8"/>
        <v>70000</v>
      </c>
      <c r="S82" s="20">
        <f t="shared" si="50"/>
        <v>0</v>
      </c>
      <c r="T82" s="20"/>
      <c r="U82" s="9"/>
      <c r="V82" s="12">
        <v>70000</v>
      </c>
      <c r="W82" s="12"/>
      <c r="X82" s="7"/>
      <c r="AB82" s="40"/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8"/>
        <v>280000</v>
      </c>
      <c r="S83" s="20">
        <f t="shared" si="50"/>
        <v>0</v>
      </c>
      <c r="T83" s="20"/>
      <c r="U83" s="9"/>
      <c r="V83" s="12">
        <v>280000</v>
      </c>
      <c r="W83" s="12"/>
      <c r="X83" s="7"/>
      <c r="AB83" s="40"/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0">G85+G86+G87+G88+G89+G90+G91+G92</f>
        <v>0</v>
      </c>
      <c r="H84" s="27">
        <f t="shared" si="60"/>
        <v>110000</v>
      </c>
      <c r="I84" s="27">
        <f t="shared" si="60"/>
        <v>0</v>
      </c>
      <c r="J84" s="27">
        <f t="shared" si="60"/>
        <v>0</v>
      </c>
      <c r="K84" s="27">
        <f t="shared" si="60"/>
        <v>0</v>
      </c>
      <c r="L84" s="27">
        <f t="shared" si="60"/>
        <v>0</v>
      </c>
      <c r="M84" s="27">
        <f t="shared" si="60"/>
        <v>0</v>
      </c>
      <c r="N84" s="27">
        <f t="shared" si="60"/>
        <v>0</v>
      </c>
      <c r="O84" s="27">
        <f t="shared" si="60"/>
        <v>0</v>
      </c>
      <c r="P84" s="27">
        <f t="shared" si="60"/>
        <v>0</v>
      </c>
      <c r="Q84" s="27">
        <f t="shared" si="60"/>
        <v>0</v>
      </c>
      <c r="R84" s="27">
        <f t="shared" si="58"/>
        <v>24110000</v>
      </c>
      <c r="S84" s="30">
        <f t="shared" si="50"/>
        <v>0</v>
      </c>
      <c r="T84" s="30">
        <f>R84-U84</f>
        <v>33000</v>
      </c>
      <c r="U84" s="27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23842065</v>
      </c>
      <c r="AC84" s="30">
        <f>AC85+AC86+AC87+AC88+AC89+AC90+AC91+AC92</f>
        <v>-267935</v>
      </c>
      <c r="AD84" s="40"/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8"/>
        <v>6850000</v>
      </c>
      <c r="S85" s="20">
        <f t="shared" si="50"/>
        <v>0</v>
      </c>
      <c r="T85" s="20"/>
      <c r="U85" s="27"/>
      <c r="V85" s="12">
        <v>6850000</v>
      </c>
      <c r="W85" s="27"/>
      <c r="X85" s="7"/>
      <c r="AB85" s="40">
        <v>6847735</v>
      </c>
      <c r="AC85" s="29">
        <f>AB85-R85</f>
        <v>-2265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8"/>
        <v>88000</v>
      </c>
      <c r="S86" s="20">
        <f t="shared" si="50"/>
        <v>0</v>
      </c>
      <c r="T86" s="20"/>
      <c r="U86" s="27"/>
      <c r="V86" s="12">
        <v>88000</v>
      </c>
      <c r="W86" s="27"/>
      <c r="X86" s="7"/>
      <c r="AB86" s="40">
        <v>87710</v>
      </c>
      <c r="AC86" s="29">
        <f t="shared" ref="AC86:AC92" si="61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8"/>
        <v>151000</v>
      </c>
      <c r="S87" s="20">
        <f t="shared" si="50"/>
        <v>0</v>
      </c>
      <c r="T87" s="20"/>
      <c r="U87" s="27"/>
      <c r="V87" s="12">
        <v>151000</v>
      </c>
      <c r="W87" s="27"/>
      <c r="X87" s="7"/>
      <c r="AB87" s="40">
        <v>112305</v>
      </c>
      <c r="AC87" s="29">
        <f t="shared" si="61"/>
        <v>-38695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8"/>
        <v>662300</v>
      </c>
      <c r="S88" s="20">
        <f t="shared" si="50"/>
        <v>0</v>
      </c>
      <c r="T88" s="20"/>
      <c r="U88" s="27"/>
      <c r="V88" s="12">
        <v>662300</v>
      </c>
      <c r="W88" s="27"/>
      <c r="X88" s="7"/>
      <c r="AB88" s="40">
        <v>662280</v>
      </c>
      <c r="AC88" s="29">
        <f t="shared" si="61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8"/>
        <v>1718200</v>
      </c>
      <c r="S89" s="20">
        <f t="shared" si="50"/>
        <v>0</v>
      </c>
      <c r="T89" s="20"/>
      <c r="U89" s="27"/>
      <c r="V89" s="12">
        <v>1718200</v>
      </c>
      <c r="W89" s="27"/>
      <c r="X89" s="7"/>
      <c r="AB89" s="40">
        <v>1718200</v>
      </c>
      <c r="AC89" s="29">
        <f t="shared" si="61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8"/>
        <v>13660000</v>
      </c>
      <c r="S90" s="20">
        <f t="shared" si="50"/>
        <v>0</v>
      </c>
      <c r="T90" s="20"/>
      <c r="U90" s="27"/>
      <c r="V90" s="12">
        <v>13660000</v>
      </c>
      <c r="W90" s="27"/>
      <c r="X90" s="7"/>
      <c r="AB90" s="40">
        <v>13461305</v>
      </c>
      <c r="AC90" s="29">
        <f t="shared" si="61"/>
        <v>-198695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8"/>
        <v>360000</v>
      </c>
      <c r="S91" s="20">
        <f t="shared" si="50"/>
        <v>0</v>
      </c>
      <c r="T91" s="20"/>
      <c r="U91" s="27"/>
      <c r="V91" s="12">
        <v>360000</v>
      </c>
      <c r="W91" s="27"/>
      <c r="X91" s="7"/>
      <c r="AB91" s="40">
        <v>359940</v>
      </c>
      <c r="AC91" s="29">
        <f t="shared" si="61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8"/>
        <v>620500</v>
      </c>
      <c r="S92" s="20">
        <f t="shared" si="50"/>
        <v>0</v>
      </c>
      <c r="T92" s="20"/>
      <c r="U92" s="27"/>
      <c r="V92" s="12">
        <v>620500</v>
      </c>
      <c r="W92" s="27"/>
      <c r="X92" s="7"/>
      <c r="AB92" s="40">
        <v>592590</v>
      </c>
      <c r="AC92" s="29">
        <f t="shared" si="61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2">G94+G95+G96+G97+G98</f>
        <v>0</v>
      </c>
      <c r="H93" s="27">
        <f t="shared" si="62"/>
        <v>0</v>
      </c>
      <c r="I93" s="27">
        <f t="shared" si="62"/>
        <v>0</v>
      </c>
      <c r="J93" s="27">
        <f t="shared" si="62"/>
        <v>0</v>
      </c>
      <c r="K93" s="27">
        <f t="shared" si="62"/>
        <v>0</v>
      </c>
      <c r="L93" s="27">
        <f t="shared" si="62"/>
        <v>0</v>
      </c>
      <c r="M93" s="27">
        <f t="shared" si="62"/>
        <v>0</v>
      </c>
      <c r="N93" s="27">
        <f t="shared" si="62"/>
        <v>0</v>
      </c>
      <c r="O93" s="27">
        <f t="shared" si="62"/>
        <v>0</v>
      </c>
      <c r="P93" s="27">
        <f t="shared" si="62"/>
        <v>0</v>
      </c>
      <c r="Q93" s="27">
        <f t="shared" si="62"/>
        <v>0</v>
      </c>
      <c r="R93" s="27">
        <f t="shared" si="58"/>
        <v>13500000</v>
      </c>
      <c r="S93" s="30">
        <f t="shared" si="50"/>
        <v>0</v>
      </c>
      <c r="T93" s="30">
        <f>R93-U93</f>
        <v>0</v>
      </c>
      <c r="U93" s="27">
        <v>13500000</v>
      </c>
      <c r="V93" s="27">
        <f>V94+V95+V96+V97+V98</f>
        <v>13500000</v>
      </c>
      <c r="W93" s="27">
        <f t="shared" ref="W93:X93" si="63">W94+W95+W96+W97+W98</f>
        <v>13874000</v>
      </c>
      <c r="X93" s="27">
        <f t="shared" si="63"/>
        <v>374000</v>
      </c>
      <c r="AB93" s="27">
        <f t="shared" ref="AB93:AC93" si="64">AB94+AB95+AB96+AB97+AB98</f>
        <v>13865620</v>
      </c>
      <c r="AC93" s="27">
        <f t="shared" si="64"/>
        <v>365620</v>
      </c>
      <c r="AD93" s="40"/>
    </row>
    <row r="94" spans="1:30" s="2" customFormat="1" ht="18" customHeight="1" x14ac:dyDescent="0.25">
      <c r="A94" s="2" t="s">
        <v>59</v>
      </c>
      <c r="B94" s="42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8"/>
        <v>1540000</v>
      </c>
      <c r="S94" s="20">
        <f t="shared" si="50"/>
        <v>0</v>
      </c>
      <c r="T94" s="20"/>
      <c r="U94" s="9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42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8"/>
        <v>810000</v>
      </c>
      <c r="S95" s="20">
        <f t="shared" si="50"/>
        <v>0</v>
      </c>
      <c r="T95" s="20"/>
      <c r="U95" s="9"/>
      <c r="V95" s="12">
        <v>810000</v>
      </c>
      <c r="W95" s="12">
        <v>810000</v>
      </c>
      <c r="X95" s="12">
        <f t="shared" ref="X95:X98" si="65">W95-R95</f>
        <v>0</v>
      </c>
      <c r="AB95" s="40">
        <v>807600</v>
      </c>
      <c r="AC95" s="29">
        <f t="shared" ref="AC95:AC99" si="66">AB95-R95</f>
        <v>-2400</v>
      </c>
      <c r="AD95" s="40"/>
    </row>
    <row r="96" spans="1:30" s="2" customFormat="1" ht="34.5" customHeight="1" x14ac:dyDescent="0.25">
      <c r="A96" s="2" t="s">
        <v>59</v>
      </c>
      <c r="B96" s="42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8"/>
        <v>10733000</v>
      </c>
      <c r="S96" s="20">
        <f t="shared" si="50"/>
        <v>0</v>
      </c>
      <c r="T96" s="20"/>
      <c r="U96" s="9"/>
      <c r="V96" s="12">
        <v>10733000</v>
      </c>
      <c r="W96" s="12">
        <v>11221000</v>
      </c>
      <c r="X96" s="12">
        <f t="shared" si="65"/>
        <v>488000</v>
      </c>
      <c r="AB96" s="40">
        <v>11221000</v>
      </c>
      <c r="AC96" s="29">
        <f t="shared" si="66"/>
        <v>488000</v>
      </c>
      <c r="AD96" s="40"/>
    </row>
    <row r="97" spans="1:30" s="2" customFormat="1" ht="34.5" customHeight="1" x14ac:dyDescent="0.25">
      <c r="A97" s="2" t="s">
        <v>59</v>
      </c>
      <c r="B97" s="42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8"/>
        <v>213000</v>
      </c>
      <c r="S97" s="20">
        <f t="shared" si="50"/>
        <v>0</v>
      </c>
      <c r="T97" s="20"/>
      <c r="U97" s="9"/>
      <c r="V97" s="12">
        <v>213000</v>
      </c>
      <c r="W97" s="12">
        <v>213000</v>
      </c>
      <c r="X97" s="12">
        <f t="shared" si="65"/>
        <v>0</v>
      </c>
      <c r="AB97" s="40">
        <v>212520</v>
      </c>
      <c r="AC97" s="29">
        <f t="shared" si="66"/>
        <v>-480</v>
      </c>
      <c r="AD97" s="40"/>
    </row>
    <row r="98" spans="1:30" s="2" customFormat="1" ht="34.5" customHeight="1" x14ac:dyDescent="0.25">
      <c r="A98" s="2" t="s">
        <v>59</v>
      </c>
      <c r="B98" s="42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8"/>
        <v>204000</v>
      </c>
      <c r="S98" s="20">
        <f t="shared" si="50"/>
        <v>0</v>
      </c>
      <c r="T98" s="20"/>
      <c r="U98" s="9"/>
      <c r="V98" s="12">
        <v>204000</v>
      </c>
      <c r="W98" s="12">
        <v>204000</v>
      </c>
      <c r="X98" s="12">
        <f t="shared" si="65"/>
        <v>0</v>
      </c>
      <c r="AB98" s="40">
        <v>204000</v>
      </c>
      <c r="AC98" s="29">
        <f t="shared" si="66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8"/>
        <v>2000000</v>
      </c>
      <c r="S99" s="30">
        <f t="shared" si="50"/>
        <v>0</v>
      </c>
      <c r="T99" s="30">
        <f t="shared" ref="T99:T100" si="67">R99-U99</f>
        <v>0</v>
      </c>
      <c r="U99" s="27">
        <v>2000000</v>
      </c>
      <c r="V99" s="27">
        <v>2000000</v>
      </c>
      <c r="W99" s="27"/>
      <c r="X99" s="12"/>
      <c r="AB99" s="46">
        <v>1199992</v>
      </c>
      <c r="AC99" s="47">
        <f t="shared" si="66"/>
        <v>-800008</v>
      </c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68">G101+G102+G103+G104+G105+G106</f>
        <v>0</v>
      </c>
      <c r="H100" s="27">
        <f t="shared" si="68"/>
        <v>0</v>
      </c>
      <c r="I100" s="27">
        <f t="shared" si="68"/>
        <v>0</v>
      </c>
      <c r="J100" s="27">
        <f t="shared" si="68"/>
        <v>0</v>
      </c>
      <c r="K100" s="27">
        <f t="shared" si="68"/>
        <v>0</v>
      </c>
      <c r="L100" s="27">
        <f t="shared" si="68"/>
        <v>0</v>
      </c>
      <c r="M100" s="27">
        <f t="shared" si="68"/>
        <v>0</v>
      </c>
      <c r="N100" s="27">
        <f t="shared" si="68"/>
        <v>0</v>
      </c>
      <c r="O100" s="27">
        <f t="shared" si="68"/>
        <v>0</v>
      </c>
      <c r="P100" s="27">
        <f t="shared" si="68"/>
        <v>0</v>
      </c>
      <c r="Q100" s="27">
        <f t="shared" si="68"/>
        <v>0</v>
      </c>
      <c r="R100" s="27">
        <f t="shared" si="58"/>
        <v>36340000</v>
      </c>
      <c r="S100" s="30">
        <f t="shared" si="50"/>
        <v>0</v>
      </c>
      <c r="T100" s="30">
        <f t="shared" si="67"/>
        <v>50000</v>
      </c>
      <c r="U100" s="27">
        <v>36290000</v>
      </c>
      <c r="V100" s="27">
        <f>V101+V102+V103+V104+V105+V106</f>
        <v>36340000</v>
      </c>
      <c r="W100" s="27">
        <f t="shared" ref="W100:X100" si="69">W101+W102+W103+W104+W105+W106</f>
        <v>39309000</v>
      </c>
      <c r="X100" s="27">
        <f t="shared" si="69"/>
        <v>2969000</v>
      </c>
      <c r="AB100" s="27">
        <f t="shared" ref="AB100:AC100" si="70">AB101+AB102+AB103+AB104+AB105+AB106</f>
        <v>39364850</v>
      </c>
      <c r="AC100" s="27">
        <f t="shared" si="70"/>
        <v>3024850</v>
      </c>
      <c r="AD100" s="40"/>
    </row>
    <row r="101" spans="1:30" s="2" customFormat="1" ht="18" customHeight="1" x14ac:dyDescent="0.25">
      <c r="A101" s="2" t="s">
        <v>59</v>
      </c>
      <c r="B101" s="42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8"/>
        <v>15974000</v>
      </c>
      <c r="S101" s="20">
        <f t="shared" si="50"/>
        <v>0</v>
      </c>
      <c r="T101" s="20"/>
      <c r="U101" s="9"/>
      <c r="V101" s="12">
        <v>15974000</v>
      </c>
      <c r="W101" s="12">
        <v>15974000</v>
      </c>
      <c r="X101" s="9">
        <f>W101-R101</f>
        <v>0</v>
      </c>
      <c r="AB101" s="40">
        <v>16169950</v>
      </c>
      <c r="AC101" s="29">
        <f>AB101-R101</f>
        <v>195950</v>
      </c>
      <c r="AD101" s="40"/>
    </row>
    <row r="102" spans="1:30" s="2" customFormat="1" ht="18" customHeight="1" x14ac:dyDescent="0.25">
      <c r="A102" s="2" t="s">
        <v>59</v>
      </c>
      <c r="B102" s="42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8"/>
        <v>96500</v>
      </c>
      <c r="S102" s="20">
        <f t="shared" si="50"/>
        <v>0</v>
      </c>
      <c r="T102" s="20"/>
      <c r="U102" s="9"/>
      <c r="V102" s="12">
        <v>96500</v>
      </c>
      <c r="W102" s="12">
        <v>88500</v>
      </c>
      <c r="X102" s="9">
        <f t="shared" ref="X102:X106" si="71">W102-R102</f>
        <v>-8000</v>
      </c>
      <c r="AB102" s="40">
        <v>84900</v>
      </c>
      <c r="AC102" s="29">
        <f t="shared" ref="AC102:AC106" si="72">AB102-R102</f>
        <v>-11600</v>
      </c>
      <c r="AD102" s="40"/>
    </row>
    <row r="103" spans="1:30" s="2" customFormat="1" ht="47.25" customHeight="1" x14ac:dyDescent="0.25">
      <c r="A103" s="2" t="s">
        <v>59</v>
      </c>
      <c r="B103" s="42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8"/>
        <v>19070000</v>
      </c>
      <c r="S103" s="20">
        <f t="shared" si="50"/>
        <v>0</v>
      </c>
      <c r="T103" s="20"/>
      <c r="U103" s="9"/>
      <c r="V103" s="12">
        <v>19070000</v>
      </c>
      <c r="W103" s="12">
        <v>22017000</v>
      </c>
      <c r="X103" s="9">
        <f t="shared" si="71"/>
        <v>2947000</v>
      </c>
      <c r="AB103" s="40">
        <v>21967000</v>
      </c>
      <c r="AC103" s="29">
        <f t="shared" si="72"/>
        <v>2897000</v>
      </c>
      <c r="AD103" s="40"/>
    </row>
    <row r="104" spans="1:30" s="2" customFormat="1" ht="25.5" customHeight="1" x14ac:dyDescent="0.25">
      <c r="A104" s="2" t="s">
        <v>59</v>
      </c>
      <c r="B104" s="42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8"/>
        <v>500000</v>
      </c>
      <c r="S104" s="20">
        <f t="shared" si="50"/>
        <v>0</v>
      </c>
      <c r="T104" s="20"/>
      <c r="U104" s="9"/>
      <c r="V104" s="12">
        <v>500000</v>
      </c>
      <c r="W104" s="12">
        <v>500000</v>
      </c>
      <c r="X104" s="9">
        <f t="shared" si="71"/>
        <v>0</v>
      </c>
      <c r="AB104" s="40">
        <v>440000</v>
      </c>
      <c r="AC104" s="29">
        <f t="shared" si="72"/>
        <v>-60000</v>
      </c>
      <c r="AD104" s="40"/>
    </row>
    <row r="105" spans="1:30" s="2" customFormat="1" ht="34.5" customHeight="1" x14ac:dyDescent="0.25">
      <c r="A105" s="2" t="s">
        <v>59</v>
      </c>
      <c r="B105" s="42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8"/>
        <v>663500</v>
      </c>
      <c r="S105" s="20">
        <f t="shared" si="50"/>
        <v>0</v>
      </c>
      <c r="T105" s="20"/>
      <c r="U105" s="9"/>
      <c r="V105" s="12">
        <v>663500</v>
      </c>
      <c r="W105" s="12">
        <v>693500</v>
      </c>
      <c r="X105" s="9">
        <f t="shared" si="71"/>
        <v>30000</v>
      </c>
      <c r="AB105" s="40">
        <v>667000</v>
      </c>
      <c r="AC105" s="29">
        <f t="shared" si="72"/>
        <v>3500</v>
      </c>
      <c r="AD105" s="40"/>
    </row>
    <row r="106" spans="1:30" s="2" customFormat="1" ht="34.5" customHeight="1" x14ac:dyDescent="0.25">
      <c r="A106" s="2" t="s">
        <v>59</v>
      </c>
      <c r="B106" s="42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8"/>
        <v>36000</v>
      </c>
      <c r="S106" s="20">
        <f t="shared" si="50"/>
        <v>0</v>
      </c>
      <c r="T106" s="20"/>
      <c r="U106" s="9"/>
      <c r="V106" s="12">
        <v>36000</v>
      </c>
      <c r="W106" s="12">
        <v>36000</v>
      </c>
      <c r="X106" s="9">
        <f t="shared" si="71"/>
        <v>0</v>
      </c>
      <c r="AB106" s="40">
        <v>36000</v>
      </c>
      <c r="AC106" s="29">
        <f t="shared" si="72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3">F108+F109+F110</f>
        <v>3000000</v>
      </c>
      <c r="G107" s="27">
        <f t="shared" si="73"/>
        <v>0</v>
      </c>
      <c r="H107" s="27">
        <f t="shared" si="73"/>
        <v>0</v>
      </c>
      <c r="I107" s="27">
        <f t="shared" si="73"/>
        <v>0</v>
      </c>
      <c r="J107" s="27">
        <f t="shared" si="73"/>
        <v>0</v>
      </c>
      <c r="K107" s="27">
        <f t="shared" si="73"/>
        <v>0</v>
      </c>
      <c r="L107" s="27">
        <f t="shared" si="73"/>
        <v>0</v>
      </c>
      <c r="M107" s="27">
        <f t="shared" si="73"/>
        <v>0</v>
      </c>
      <c r="N107" s="27">
        <f t="shared" si="73"/>
        <v>751000</v>
      </c>
      <c r="O107" s="27">
        <f t="shared" si="73"/>
        <v>0</v>
      </c>
      <c r="P107" s="27">
        <f t="shared" si="73"/>
        <v>0</v>
      </c>
      <c r="Q107" s="27">
        <f t="shared" si="73"/>
        <v>0</v>
      </c>
      <c r="R107" s="27">
        <f t="shared" si="58"/>
        <v>3751000</v>
      </c>
      <c r="S107" s="30">
        <f t="shared" si="50"/>
        <v>-751000</v>
      </c>
      <c r="T107" s="30">
        <f>R107-U107</f>
        <v>751000</v>
      </c>
      <c r="U107" s="27">
        <v>3000000</v>
      </c>
      <c r="V107" s="27">
        <f t="shared" ref="V107" si="74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3783550</v>
      </c>
      <c r="AC107" s="27">
        <f>AC108+AC109+AC110</f>
        <v>32550</v>
      </c>
      <c r="AD107" s="40"/>
    </row>
    <row r="108" spans="1:30" s="2" customFormat="1" ht="28.5" customHeight="1" x14ac:dyDescent="0.25">
      <c r="A108" s="2" t="s">
        <v>59</v>
      </c>
      <c r="B108" s="42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8"/>
        <v>364000</v>
      </c>
      <c r="S108" s="20">
        <f t="shared" si="50"/>
        <v>0</v>
      </c>
      <c r="T108" s="20"/>
      <c r="U108" s="9"/>
      <c r="V108" s="12">
        <v>364000</v>
      </c>
      <c r="W108" s="12"/>
      <c r="X108" s="12"/>
      <c r="AB108" s="40">
        <v>204550</v>
      </c>
      <c r="AC108" s="29">
        <f>AB108-R108</f>
        <v>-159450</v>
      </c>
      <c r="AD108" s="40"/>
    </row>
    <row r="109" spans="1:30" s="2" customFormat="1" ht="31.5" customHeight="1" x14ac:dyDescent="0.25">
      <c r="A109" s="2" t="s">
        <v>59</v>
      </c>
      <c r="B109" s="42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58"/>
        <v>2500000</v>
      </c>
      <c r="S109" s="20">
        <f t="shared" si="50"/>
        <v>-751000</v>
      </c>
      <c r="T109" s="20"/>
      <c r="U109" s="9"/>
      <c r="V109" s="12">
        <v>1749000</v>
      </c>
      <c r="W109" s="12"/>
      <c r="X109" s="12"/>
      <c r="AB109" s="40">
        <v>2638300</v>
      </c>
      <c r="AC109" s="29">
        <f t="shared" ref="AC109:AC112" si="75">AB109-R109</f>
        <v>138300</v>
      </c>
      <c r="AD109" s="40"/>
    </row>
    <row r="110" spans="1:30" s="2" customFormat="1" ht="33" customHeight="1" x14ac:dyDescent="0.25">
      <c r="A110" s="2" t="s">
        <v>59</v>
      </c>
      <c r="B110" s="42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8"/>
        <v>887000</v>
      </c>
      <c r="S110" s="20">
        <f t="shared" si="50"/>
        <v>0</v>
      </c>
      <c r="T110" s="20"/>
      <c r="U110" s="9"/>
      <c r="V110" s="12">
        <v>887000</v>
      </c>
      <c r="W110" s="12"/>
      <c r="X110" s="12"/>
      <c r="AB110" s="40">
        <v>940700</v>
      </c>
      <c r="AC110" s="29">
        <f t="shared" si="75"/>
        <v>53700</v>
      </c>
      <c r="AD110" s="40"/>
    </row>
    <row r="111" spans="1:30" s="2" customFormat="1" ht="34.5" customHeight="1" x14ac:dyDescent="0.25">
      <c r="A111" s="2" t="s">
        <v>59</v>
      </c>
      <c r="B111" s="42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8"/>
        <v>601000</v>
      </c>
      <c r="S111" s="20">
        <f t="shared" si="50"/>
        <v>0</v>
      </c>
      <c r="T111" s="20"/>
      <c r="U111" s="9"/>
      <c r="V111" s="12">
        <v>601000</v>
      </c>
      <c r="W111" s="12"/>
      <c r="X111" s="12"/>
      <c r="AB111" s="40">
        <v>654700</v>
      </c>
      <c r="AC111" s="29">
        <f t="shared" si="75"/>
        <v>53700</v>
      </c>
      <c r="AD111" s="40"/>
    </row>
    <row r="112" spans="1:30" s="2" customFormat="1" ht="34.5" customHeight="1" x14ac:dyDescent="0.25">
      <c r="A112" s="2" t="s">
        <v>59</v>
      </c>
      <c r="B112" s="42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8"/>
        <v>286000</v>
      </c>
      <c r="S112" s="20">
        <f t="shared" si="50"/>
        <v>0</v>
      </c>
      <c r="T112" s="20"/>
      <c r="U112" s="9"/>
      <c r="V112" s="12">
        <v>286000</v>
      </c>
      <c r="W112" s="12"/>
      <c r="X112" s="12"/>
      <c r="AB112" s="40">
        <v>286000</v>
      </c>
      <c r="AC112" s="29">
        <f t="shared" si="75"/>
        <v>0</v>
      </c>
      <c r="AD112" s="40"/>
    </row>
    <row r="113" spans="1:30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76">F114+F115+F116+F117</f>
        <v>9800000</v>
      </c>
      <c r="G113" s="27">
        <f t="shared" si="76"/>
        <v>0</v>
      </c>
      <c r="H113" s="27">
        <f t="shared" si="76"/>
        <v>0</v>
      </c>
      <c r="I113" s="27">
        <f t="shared" si="76"/>
        <v>0</v>
      </c>
      <c r="J113" s="27">
        <f t="shared" si="76"/>
        <v>0</v>
      </c>
      <c r="K113" s="27">
        <f t="shared" si="76"/>
        <v>0</v>
      </c>
      <c r="L113" s="27">
        <f t="shared" si="76"/>
        <v>0</v>
      </c>
      <c r="M113" s="27">
        <f t="shared" si="76"/>
        <v>0</v>
      </c>
      <c r="N113" s="27">
        <f t="shared" si="76"/>
        <v>0</v>
      </c>
      <c r="O113" s="27">
        <f t="shared" si="76"/>
        <v>0</v>
      </c>
      <c r="P113" s="27">
        <f t="shared" si="76"/>
        <v>0</v>
      </c>
      <c r="Q113" s="27">
        <f t="shared" si="76"/>
        <v>0</v>
      </c>
      <c r="R113" s="27">
        <f t="shared" si="58"/>
        <v>9800000</v>
      </c>
      <c r="S113" s="30">
        <f t="shared" si="50"/>
        <v>0</v>
      </c>
      <c r="T113" s="30">
        <f>R113-U113</f>
        <v>51500</v>
      </c>
      <c r="U113" s="27">
        <v>9748500</v>
      </c>
      <c r="V113" s="27">
        <f t="shared" ref="V113" si="77">V114+V115+V116+V117</f>
        <v>9800000</v>
      </c>
      <c r="W113" s="27">
        <f>W114+W115+W116+W117</f>
        <v>0</v>
      </c>
      <c r="X113" s="27">
        <f>X114+X115+X116+X117</f>
        <v>0</v>
      </c>
      <c r="AB113" s="27">
        <f>AB114+AB115+AB116+AB117</f>
        <v>9532855</v>
      </c>
      <c r="AC113" s="30">
        <f>AC114+AC115+AC116+AC117</f>
        <v>-267145</v>
      </c>
      <c r="AD113" s="48">
        <v>-108510</v>
      </c>
    </row>
    <row r="114" spans="1:30" s="2" customFormat="1" ht="30.75" customHeight="1" x14ac:dyDescent="0.25">
      <c r="A114" s="2" t="s">
        <v>59</v>
      </c>
      <c r="B114" s="42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8"/>
        <v>70000</v>
      </c>
      <c r="S114" s="20">
        <f t="shared" si="50"/>
        <v>0</v>
      </c>
      <c r="T114" s="20"/>
      <c r="U114" s="9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0" s="2" customFormat="1" ht="46.5" customHeight="1" x14ac:dyDescent="0.25">
      <c r="A115" s="2" t="s">
        <v>59</v>
      </c>
      <c r="B115" s="42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8"/>
        <v>400000</v>
      </c>
      <c r="S115" s="20">
        <f t="shared" si="50"/>
        <v>0</v>
      </c>
      <c r="T115" s="20"/>
      <c r="U115" s="9"/>
      <c r="V115" s="12">
        <v>400000</v>
      </c>
      <c r="W115" s="12"/>
      <c r="X115" s="7"/>
      <c r="AB115" s="40">
        <v>441600</v>
      </c>
      <c r="AC115" s="29">
        <f t="shared" ref="AC115:AC118" si="78">AB115-R115</f>
        <v>41600</v>
      </c>
      <c r="AD115" s="40"/>
    </row>
    <row r="116" spans="1:30" s="2" customFormat="1" ht="46.5" customHeight="1" x14ac:dyDescent="0.25">
      <c r="A116" s="2" t="s">
        <v>59</v>
      </c>
      <c r="B116" s="42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8"/>
        <v>200000</v>
      </c>
      <c r="S116" s="20">
        <f t="shared" si="50"/>
        <v>0</v>
      </c>
      <c r="T116" s="20"/>
      <c r="U116" s="9"/>
      <c r="V116" s="12">
        <v>200000</v>
      </c>
      <c r="W116" s="12"/>
      <c r="X116" s="7"/>
      <c r="AB116" s="40">
        <v>186180</v>
      </c>
      <c r="AC116" s="29">
        <f t="shared" si="78"/>
        <v>-13820</v>
      </c>
      <c r="AD116" s="40"/>
    </row>
    <row r="117" spans="1:30" s="2" customFormat="1" ht="33.75" customHeight="1" x14ac:dyDescent="0.25">
      <c r="A117" s="2" t="s">
        <v>59</v>
      </c>
      <c r="B117" s="42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8"/>
        <v>9130000</v>
      </c>
      <c r="S117" s="20">
        <f t="shared" si="50"/>
        <v>0</v>
      </c>
      <c r="T117" s="20"/>
      <c r="U117" s="9"/>
      <c r="V117" s="12">
        <v>9130000</v>
      </c>
      <c r="W117" s="12"/>
      <c r="X117" s="7"/>
      <c r="AB117" s="40">
        <v>8838200</v>
      </c>
      <c r="AC117" s="29">
        <f t="shared" si="78"/>
        <v>-291800</v>
      </c>
      <c r="AD117" s="40"/>
    </row>
    <row r="118" spans="1:30" s="2" customFormat="1" ht="37.5" customHeight="1" x14ac:dyDescent="0.25">
      <c r="A118" s="2" t="s">
        <v>59</v>
      </c>
      <c r="B118" s="42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8"/>
        <v>240000</v>
      </c>
      <c r="S118" s="20">
        <f t="shared" si="50"/>
        <v>0</v>
      </c>
      <c r="T118" s="20"/>
      <c r="U118" s="9"/>
      <c r="V118" s="12">
        <v>240000</v>
      </c>
      <c r="W118" s="12"/>
      <c r="X118" s="7"/>
      <c r="AB118" s="40">
        <v>228700</v>
      </c>
      <c r="AC118" s="29">
        <f t="shared" si="78"/>
        <v>-11300</v>
      </c>
      <c r="AD118" s="40"/>
    </row>
    <row r="119" spans="1:30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79">G120+G121</f>
        <v>0</v>
      </c>
      <c r="H119" s="27">
        <f t="shared" si="79"/>
        <v>0</v>
      </c>
      <c r="I119" s="27">
        <f t="shared" si="79"/>
        <v>0</v>
      </c>
      <c r="J119" s="27">
        <f t="shared" si="79"/>
        <v>0</v>
      </c>
      <c r="K119" s="27">
        <f t="shared" si="79"/>
        <v>0</v>
      </c>
      <c r="L119" s="27">
        <f t="shared" si="79"/>
        <v>374500</v>
      </c>
      <c r="M119" s="27">
        <f t="shared" si="79"/>
        <v>0</v>
      </c>
      <c r="N119" s="27">
        <f t="shared" si="79"/>
        <v>0</v>
      </c>
      <c r="O119" s="27">
        <f t="shared" si="79"/>
        <v>0</v>
      </c>
      <c r="P119" s="27">
        <f t="shared" si="79"/>
        <v>0</v>
      </c>
      <c r="Q119" s="27">
        <f t="shared" si="79"/>
        <v>0</v>
      </c>
      <c r="R119" s="27">
        <f t="shared" si="58"/>
        <v>45099500</v>
      </c>
      <c r="S119" s="30">
        <f t="shared" si="50"/>
        <v>0</v>
      </c>
      <c r="T119" s="30">
        <f t="shared" ref="T119:T121" si="80">R119-U119</f>
        <v>482930</v>
      </c>
      <c r="U119" s="27">
        <v>44616570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27">
        <f>AB120+AB121</f>
        <v>44875051</v>
      </c>
      <c r="AC119" s="27">
        <f>AC120+AC121</f>
        <v>-224449</v>
      </c>
      <c r="AD119" s="40"/>
    </row>
    <row r="120" spans="1:30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1">G122</f>
        <v>0</v>
      </c>
      <c r="H120" s="27">
        <f t="shared" si="81"/>
        <v>0</v>
      </c>
      <c r="I120" s="27">
        <f t="shared" si="81"/>
        <v>0</v>
      </c>
      <c r="J120" s="27">
        <f t="shared" si="81"/>
        <v>0</v>
      </c>
      <c r="K120" s="27">
        <f t="shared" si="81"/>
        <v>0</v>
      </c>
      <c r="L120" s="27">
        <f t="shared" si="81"/>
        <v>0</v>
      </c>
      <c r="M120" s="27">
        <f t="shared" si="81"/>
        <v>0</v>
      </c>
      <c r="N120" s="27">
        <f t="shared" si="81"/>
        <v>0</v>
      </c>
      <c r="O120" s="27">
        <f t="shared" si="81"/>
        <v>0</v>
      </c>
      <c r="P120" s="27">
        <f t="shared" si="81"/>
        <v>0</v>
      </c>
      <c r="Q120" s="27">
        <f t="shared" si="81"/>
        <v>0</v>
      </c>
      <c r="R120" s="27">
        <f t="shared" si="58"/>
        <v>725000</v>
      </c>
      <c r="S120" s="30">
        <f t="shared" si="50"/>
        <v>0</v>
      </c>
      <c r="T120" s="30">
        <f t="shared" si="80"/>
        <v>0</v>
      </c>
      <c r="U120" s="9">
        <v>725000</v>
      </c>
      <c r="V120" s="27">
        <f t="shared" ref="V120:X121" si="82">V122</f>
        <v>725000</v>
      </c>
      <c r="W120" s="27">
        <f t="shared" si="82"/>
        <v>606000</v>
      </c>
      <c r="X120" s="27">
        <f>X122</f>
        <v>-119000</v>
      </c>
      <c r="AB120" s="27">
        <f t="shared" ref="AB120" si="83">AB122</f>
        <v>500551</v>
      </c>
      <c r="AC120" s="27">
        <f>AC122</f>
        <v>-224449</v>
      </c>
      <c r="AD120" s="40"/>
    </row>
    <row r="121" spans="1:30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1"/>
        <v>0</v>
      </c>
      <c r="H121" s="27">
        <f t="shared" si="81"/>
        <v>0</v>
      </c>
      <c r="I121" s="27">
        <f t="shared" si="81"/>
        <v>0</v>
      </c>
      <c r="J121" s="27">
        <f t="shared" si="81"/>
        <v>0</v>
      </c>
      <c r="K121" s="27">
        <f t="shared" si="81"/>
        <v>0</v>
      </c>
      <c r="L121" s="27">
        <f t="shared" si="81"/>
        <v>374500</v>
      </c>
      <c r="M121" s="27">
        <f t="shared" si="81"/>
        <v>0</v>
      </c>
      <c r="N121" s="27">
        <f t="shared" si="81"/>
        <v>0</v>
      </c>
      <c r="O121" s="27">
        <f t="shared" si="81"/>
        <v>0</v>
      </c>
      <c r="P121" s="27">
        <f t="shared" si="81"/>
        <v>0</v>
      </c>
      <c r="Q121" s="27">
        <f t="shared" si="81"/>
        <v>0</v>
      </c>
      <c r="R121" s="27">
        <f t="shared" si="58"/>
        <v>44374500</v>
      </c>
      <c r="S121" s="30">
        <f t="shared" ref="S121:S139" si="84">V121-R121</f>
        <v>0</v>
      </c>
      <c r="T121" s="30">
        <f t="shared" si="80"/>
        <v>482930</v>
      </c>
      <c r="U121" s="9">
        <v>43891570</v>
      </c>
      <c r="V121" s="27">
        <f t="shared" si="82"/>
        <v>44374500</v>
      </c>
      <c r="W121" s="27">
        <f t="shared" si="82"/>
        <v>44374500</v>
      </c>
      <c r="X121" s="27">
        <f t="shared" si="82"/>
        <v>0</v>
      </c>
      <c r="AB121" s="27">
        <f t="shared" ref="AB121:AC121" si="85">AB123</f>
        <v>44374500</v>
      </c>
      <c r="AC121" s="27">
        <f t="shared" si="85"/>
        <v>0</v>
      </c>
      <c r="AD121" s="40">
        <v>-55690</v>
      </c>
    </row>
    <row r="122" spans="1:30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8"/>
        <v>725000</v>
      </c>
      <c r="S122" s="20">
        <f t="shared" si="84"/>
        <v>0</v>
      </c>
      <c r="T122" s="20"/>
      <c r="U122" s="9"/>
      <c r="V122" s="12">
        <v>725000</v>
      </c>
      <c r="W122" s="12">
        <v>606000</v>
      </c>
      <c r="X122" s="9">
        <f>W122-R122</f>
        <v>-119000</v>
      </c>
      <c r="AB122" s="40">
        <v>500551</v>
      </c>
      <c r="AC122" s="29">
        <f>AB122-R122</f>
        <v>-224449</v>
      </c>
      <c r="AD122" s="40"/>
    </row>
    <row r="123" spans="1:30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8"/>
        <v>44374500</v>
      </c>
      <c r="S123" s="20">
        <f t="shared" si="84"/>
        <v>0</v>
      </c>
      <c r="T123" s="20"/>
      <c r="U123" s="9"/>
      <c r="V123" s="12">
        <v>44374500</v>
      </c>
      <c r="W123" s="12">
        <v>44374500</v>
      </c>
      <c r="X123" s="9">
        <f t="shared" ref="X123:X124" si="86">W123-R123</f>
        <v>0</v>
      </c>
      <c r="AB123" s="40">
        <v>44374500</v>
      </c>
      <c r="AC123" s="29">
        <f t="shared" ref="AC123:AC124" si="87">AB123-R123</f>
        <v>0</v>
      </c>
      <c r="AD123" s="40"/>
    </row>
    <row r="124" spans="1:30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8"/>
        <v>1227000</v>
      </c>
      <c r="S124" s="20">
        <f t="shared" si="84"/>
        <v>0</v>
      </c>
      <c r="T124" s="20"/>
      <c r="U124" s="9"/>
      <c r="V124" s="12">
        <v>1227000</v>
      </c>
      <c r="W124" s="12">
        <v>1227000</v>
      </c>
      <c r="X124" s="9">
        <f t="shared" si="86"/>
        <v>0</v>
      </c>
      <c r="AB124" s="40">
        <v>1227000</v>
      </c>
      <c r="AC124" s="29">
        <f t="shared" si="87"/>
        <v>0</v>
      </c>
      <c r="AD124" s="40"/>
    </row>
    <row r="125" spans="1:30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R125" si="88">G126+G127</f>
        <v>0</v>
      </c>
      <c r="H125" s="27">
        <f t="shared" si="88"/>
        <v>0</v>
      </c>
      <c r="I125" s="27">
        <f t="shared" si="88"/>
        <v>0</v>
      </c>
      <c r="J125" s="27">
        <f t="shared" si="88"/>
        <v>0</v>
      </c>
      <c r="K125" s="27">
        <f t="shared" si="88"/>
        <v>0</v>
      </c>
      <c r="L125" s="27">
        <f t="shared" si="88"/>
        <v>-374500</v>
      </c>
      <c r="M125" s="27">
        <f t="shared" si="88"/>
        <v>0</v>
      </c>
      <c r="N125" s="27">
        <f t="shared" si="88"/>
        <v>0</v>
      </c>
      <c r="O125" s="27">
        <f t="shared" si="88"/>
        <v>0</v>
      </c>
      <c r="P125" s="27">
        <f t="shared" si="88"/>
        <v>0</v>
      </c>
      <c r="Q125" s="27">
        <f t="shared" si="88"/>
        <v>0</v>
      </c>
      <c r="R125" s="27">
        <f t="shared" si="88"/>
        <v>25625500</v>
      </c>
      <c r="S125" s="30">
        <f t="shared" si="84"/>
        <v>0</v>
      </c>
      <c r="T125" s="30">
        <f>R125-U125</f>
        <v>48270</v>
      </c>
      <c r="U125" s="27">
        <v>25577230</v>
      </c>
      <c r="V125" s="27">
        <f t="shared" ref="V125:W125" si="89">V126+V127</f>
        <v>25625500</v>
      </c>
      <c r="W125" s="27">
        <f t="shared" si="89"/>
        <v>0</v>
      </c>
      <c r="X125" s="27">
        <f t="shared" ref="X125" si="90">X126+X127</f>
        <v>0</v>
      </c>
      <c r="AB125" s="27">
        <f t="shared" ref="AB125:AC125" si="91">AB126+AB127</f>
        <v>23714750</v>
      </c>
      <c r="AC125" s="27">
        <f t="shared" si="91"/>
        <v>-1910750</v>
      </c>
      <c r="AD125" s="40"/>
    </row>
    <row r="126" spans="1:30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92">G129+G131</f>
        <v>3600</v>
      </c>
      <c r="H126" s="27">
        <f t="shared" si="92"/>
        <v>0</v>
      </c>
      <c r="I126" s="27">
        <f t="shared" si="92"/>
        <v>0</v>
      </c>
      <c r="J126" s="27">
        <f t="shared" si="92"/>
        <v>0</v>
      </c>
      <c r="K126" s="27">
        <f t="shared" si="92"/>
        <v>0</v>
      </c>
      <c r="L126" s="27">
        <f t="shared" si="92"/>
        <v>7500</v>
      </c>
      <c r="M126" s="27">
        <f t="shared" si="92"/>
        <v>0</v>
      </c>
      <c r="N126" s="27">
        <f t="shared" si="92"/>
        <v>0</v>
      </c>
      <c r="O126" s="27">
        <f t="shared" si="92"/>
        <v>0</v>
      </c>
      <c r="P126" s="27">
        <f t="shared" si="92"/>
        <v>0</v>
      </c>
      <c r="Q126" s="27">
        <f t="shared" si="92"/>
        <v>0</v>
      </c>
      <c r="R126" s="27">
        <f t="shared" si="92"/>
        <v>6475600</v>
      </c>
      <c r="S126" s="30"/>
      <c r="T126" s="30"/>
      <c r="U126" s="27"/>
      <c r="V126" s="27">
        <f t="shared" ref="V126:W126" si="93">V129+V131</f>
        <v>6475600</v>
      </c>
      <c r="W126" s="27">
        <f t="shared" si="93"/>
        <v>0</v>
      </c>
      <c r="X126" s="27">
        <f t="shared" ref="X126" si="94">X129+X131</f>
        <v>0</v>
      </c>
      <c r="AB126" s="27">
        <f t="shared" ref="AB126:AC126" si="95">AB129+AB131</f>
        <v>6354300</v>
      </c>
      <c r="AC126" s="27">
        <f t="shared" si="95"/>
        <v>-121300</v>
      </c>
      <c r="AD126" s="48">
        <v>-25030</v>
      </c>
    </row>
    <row r="127" spans="1:30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R127" si="96">G128+G130</f>
        <v>-3600</v>
      </c>
      <c r="H127" s="27">
        <f t="shared" si="96"/>
        <v>0</v>
      </c>
      <c r="I127" s="27">
        <f t="shared" si="96"/>
        <v>0</v>
      </c>
      <c r="J127" s="27">
        <f t="shared" si="96"/>
        <v>0</v>
      </c>
      <c r="K127" s="27">
        <f t="shared" si="96"/>
        <v>0</v>
      </c>
      <c r="L127" s="27">
        <f t="shared" si="96"/>
        <v>-382000</v>
      </c>
      <c r="M127" s="27">
        <f t="shared" si="96"/>
        <v>0</v>
      </c>
      <c r="N127" s="27">
        <f t="shared" si="96"/>
        <v>0</v>
      </c>
      <c r="O127" s="27">
        <f t="shared" si="96"/>
        <v>0</v>
      </c>
      <c r="P127" s="27">
        <f t="shared" si="96"/>
        <v>0</v>
      </c>
      <c r="Q127" s="27">
        <f t="shared" si="96"/>
        <v>0</v>
      </c>
      <c r="R127" s="27">
        <f t="shared" si="96"/>
        <v>19149900</v>
      </c>
      <c r="S127" s="30"/>
      <c r="T127" s="30"/>
      <c r="U127" s="27"/>
      <c r="V127" s="27">
        <f t="shared" ref="V127:W127" si="97">V128+V130</f>
        <v>19149900</v>
      </c>
      <c r="W127" s="27">
        <f t="shared" si="97"/>
        <v>0</v>
      </c>
      <c r="X127" s="27">
        <f t="shared" ref="X127" si="98">X128+X130</f>
        <v>0</v>
      </c>
      <c r="AB127" s="27">
        <f t="shared" ref="AB127:AC127" si="99">AB128+AB130</f>
        <v>17360450</v>
      </c>
      <c r="AC127" s="27">
        <f t="shared" si="99"/>
        <v>-1789450</v>
      </c>
      <c r="AD127" s="40"/>
    </row>
    <row r="128" spans="1:30" s="2" customFormat="1" ht="34.5" customHeight="1" x14ac:dyDescent="0.25">
      <c r="A128" s="2" t="s">
        <v>59</v>
      </c>
      <c r="B128" s="42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58"/>
        <v>18945300</v>
      </c>
      <c r="S128" s="20">
        <f t="shared" si="84"/>
        <v>-28600</v>
      </c>
      <c r="T128" s="20"/>
      <c r="U128" s="9"/>
      <c r="V128" s="12">
        <v>18916700</v>
      </c>
      <c r="W128" s="12"/>
      <c r="X128" s="7"/>
      <c r="AB128" s="40">
        <v>17155800</v>
      </c>
      <c r="AC128" s="29">
        <f>AB128-R128</f>
        <v>-1789500</v>
      </c>
      <c r="AD128" s="40"/>
    </row>
    <row r="129" spans="1:31" s="2" customFormat="1" ht="43.5" customHeight="1" x14ac:dyDescent="0.25">
      <c r="A129" s="2" t="s">
        <v>59</v>
      </c>
      <c r="B129" s="42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58"/>
        <v>3749600</v>
      </c>
      <c r="S129" s="20">
        <f t="shared" si="84"/>
        <v>0</v>
      </c>
      <c r="T129" s="20"/>
      <c r="U129" s="9"/>
      <c r="V129" s="12">
        <v>3749600</v>
      </c>
      <c r="W129" s="12"/>
      <c r="X129" s="7"/>
      <c r="AB129" s="40">
        <v>3655650</v>
      </c>
      <c r="AC129" s="29">
        <f t="shared" ref="AC129:AC131" si="100">AB129-R129</f>
        <v>-93950</v>
      </c>
      <c r="AD129" s="40"/>
    </row>
    <row r="130" spans="1:31" s="2" customFormat="1" ht="33" customHeight="1" x14ac:dyDescent="0.25">
      <c r="A130" s="2" t="s">
        <v>59</v>
      </c>
      <c r="B130" s="42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58"/>
        <v>204600</v>
      </c>
      <c r="S130" s="20">
        <f t="shared" si="84"/>
        <v>28600</v>
      </c>
      <c r="T130" s="20"/>
      <c r="U130" s="9"/>
      <c r="V130" s="12">
        <v>233200</v>
      </c>
      <c r="W130" s="12"/>
      <c r="X130" s="7"/>
      <c r="AB130" s="40">
        <v>204650</v>
      </c>
      <c r="AC130" s="29">
        <f t="shared" si="100"/>
        <v>50</v>
      </c>
      <c r="AD130" s="40"/>
    </row>
    <row r="131" spans="1:31" s="2" customFormat="1" ht="64.5" customHeight="1" x14ac:dyDescent="0.25">
      <c r="A131" s="2" t="s">
        <v>59</v>
      </c>
      <c r="B131" s="42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58"/>
        <v>2726000</v>
      </c>
      <c r="S131" s="20">
        <f t="shared" si="84"/>
        <v>0</v>
      </c>
      <c r="T131" s="20"/>
      <c r="U131" s="9"/>
      <c r="V131" s="12">
        <v>2726000</v>
      </c>
      <c r="W131" s="12"/>
      <c r="X131" s="7"/>
      <c r="AB131" s="40">
        <v>2698650</v>
      </c>
      <c r="AC131" s="29">
        <f t="shared" si="100"/>
        <v>-27350</v>
      </c>
      <c r="AD131" s="40"/>
      <c r="AE131" s="41"/>
    </row>
    <row r="132" spans="1:31" s="2" customFormat="1" ht="15.75" x14ac:dyDescent="0.25">
      <c r="B132" s="32"/>
      <c r="C132" s="5" t="s">
        <v>208</v>
      </c>
      <c r="D132" s="8" t="s">
        <v>57</v>
      </c>
      <c r="E132" s="27">
        <v>20000000</v>
      </c>
      <c r="F132" s="27">
        <f>SUM(F133:F134)</f>
        <v>20000000</v>
      </c>
      <c r="G132" s="27">
        <f t="shared" ref="G132:Q132" si="101">SUM(G133:G134)</f>
        <v>0</v>
      </c>
      <c r="H132" s="27">
        <f t="shared" si="101"/>
        <v>0</v>
      </c>
      <c r="I132" s="27">
        <f t="shared" si="101"/>
        <v>0</v>
      </c>
      <c r="J132" s="27">
        <f t="shared" si="101"/>
        <v>0</v>
      </c>
      <c r="K132" s="27">
        <f t="shared" si="101"/>
        <v>5000000</v>
      </c>
      <c r="L132" s="27">
        <f t="shared" si="101"/>
        <v>0</v>
      </c>
      <c r="M132" s="27">
        <f t="shared" ref="M132" si="102">SUM(M133:M135)</f>
        <v>126600</v>
      </c>
      <c r="N132" s="27">
        <f t="shared" si="101"/>
        <v>0</v>
      </c>
      <c r="O132" s="27">
        <f t="shared" si="101"/>
        <v>0</v>
      </c>
      <c r="P132" s="27">
        <f t="shared" si="101"/>
        <v>0</v>
      </c>
      <c r="Q132" s="27">
        <f t="shared" si="101"/>
        <v>0</v>
      </c>
      <c r="R132" s="27">
        <f t="shared" si="58"/>
        <v>25126600</v>
      </c>
      <c r="S132" s="30">
        <f t="shared" si="84"/>
        <v>-126600</v>
      </c>
      <c r="T132" s="30">
        <f>R132-U132</f>
        <v>126600</v>
      </c>
      <c r="U132" s="27">
        <v>25000000</v>
      </c>
      <c r="V132" s="27">
        <f>SUM(V133:V135)</f>
        <v>25000000</v>
      </c>
      <c r="W132" s="27">
        <f t="shared" ref="W132:X132" si="103">SUM(W133:W135)</f>
        <v>28926600</v>
      </c>
      <c r="X132" s="27">
        <f t="shared" si="103"/>
        <v>3800000</v>
      </c>
      <c r="AB132" s="27">
        <f t="shared" ref="AB132:AC132" si="104">SUM(AB133:AB135)</f>
        <v>27000000</v>
      </c>
      <c r="AC132" s="27">
        <f t="shared" si="104"/>
        <v>1873400</v>
      </c>
      <c r="AD132" s="40"/>
    </row>
    <row r="133" spans="1:31" s="2" customFormat="1" ht="75" x14ac:dyDescent="0.25">
      <c r="B133" s="32" t="s">
        <v>136</v>
      </c>
      <c r="C133" s="22" t="s">
        <v>67</v>
      </c>
      <c r="D133" s="10" t="s">
        <v>210</v>
      </c>
      <c r="E133" s="9">
        <v>19995000</v>
      </c>
      <c r="F133" s="9">
        <v>19995000</v>
      </c>
      <c r="G133" s="27"/>
      <c r="H133" s="27"/>
      <c r="I133" s="27"/>
      <c r="J133" s="27"/>
      <c r="K133" s="27">
        <v>5000000</v>
      </c>
      <c r="L133" s="27"/>
      <c r="M133" s="27"/>
      <c r="N133" s="27"/>
      <c r="O133" s="27"/>
      <c r="P133" s="27"/>
      <c r="Q133" s="27"/>
      <c r="R133" s="9">
        <f t="shared" si="58"/>
        <v>24995000</v>
      </c>
      <c r="S133" s="38">
        <f t="shared" si="84"/>
        <v>0</v>
      </c>
      <c r="T133" s="38"/>
      <c r="U133" s="27"/>
      <c r="V133" s="27">
        <v>24995000</v>
      </c>
      <c r="W133" s="9">
        <v>28795000</v>
      </c>
      <c r="X133" s="9">
        <f>W133-R133</f>
        <v>3800000</v>
      </c>
      <c r="AB133" s="40">
        <v>26995000</v>
      </c>
      <c r="AC133" s="29">
        <f>AB133-R133</f>
        <v>2000000</v>
      </c>
      <c r="AD133" s="40"/>
    </row>
    <row r="134" spans="1:31" s="2" customFormat="1" ht="60" x14ac:dyDescent="0.25">
      <c r="B134" s="32" t="s">
        <v>136</v>
      </c>
      <c r="C134" s="22" t="s">
        <v>76</v>
      </c>
      <c r="D134" s="10" t="s">
        <v>211</v>
      </c>
      <c r="E134" s="9">
        <v>5000</v>
      </c>
      <c r="F134" s="9">
        <v>5000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9">
        <f t="shared" si="58"/>
        <v>5000</v>
      </c>
      <c r="S134" s="38">
        <f t="shared" si="84"/>
        <v>0</v>
      </c>
      <c r="T134" s="38"/>
      <c r="U134" s="27"/>
      <c r="V134" s="27">
        <v>5000</v>
      </c>
      <c r="W134" s="9">
        <v>5000</v>
      </c>
      <c r="X134" s="9">
        <f t="shared" ref="X134:X135" si="105">W134-R134</f>
        <v>0</v>
      </c>
      <c r="AB134" s="40">
        <v>5000</v>
      </c>
      <c r="AC134" s="29">
        <f t="shared" ref="AC134:AC135" si="106">AB134-R134</f>
        <v>0</v>
      </c>
      <c r="AD134" s="40"/>
    </row>
    <row r="135" spans="1:31" s="2" customFormat="1" ht="30" x14ac:dyDescent="0.25">
      <c r="B135" s="32"/>
      <c r="C135" s="22" t="s">
        <v>68</v>
      </c>
      <c r="D135" s="10" t="s">
        <v>232</v>
      </c>
      <c r="E135" s="9"/>
      <c r="F135" s="9"/>
      <c r="G135" s="27"/>
      <c r="H135" s="27"/>
      <c r="I135" s="27"/>
      <c r="J135" s="27"/>
      <c r="K135" s="27"/>
      <c r="L135" s="27"/>
      <c r="M135" s="27">
        <v>126600</v>
      </c>
      <c r="N135" s="27"/>
      <c r="O135" s="27"/>
      <c r="P135" s="27"/>
      <c r="Q135" s="27"/>
      <c r="R135" s="9">
        <f t="shared" si="58"/>
        <v>126600</v>
      </c>
      <c r="S135" s="38">
        <f t="shared" si="84"/>
        <v>-126600</v>
      </c>
      <c r="T135" s="38"/>
      <c r="U135" s="27"/>
      <c r="V135" s="27">
        <v>0</v>
      </c>
      <c r="W135" s="9">
        <v>126600</v>
      </c>
      <c r="X135" s="9">
        <f t="shared" si="105"/>
        <v>0</v>
      </c>
      <c r="AB135" s="40">
        <v>0</v>
      </c>
      <c r="AC135" s="29">
        <f t="shared" si="106"/>
        <v>-126600</v>
      </c>
      <c r="AD135" s="40"/>
    </row>
    <row r="136" spans="1:31" s="2" customFormat="1" ht="30" x14ac:dyDescent="0.25">
      <c r="B136" s="32"/>
      <c r="C136" s="5" t="s">
        <v>209</v>
      </c>
      <c r="D136" s="8" t="s">
        <v>223</v>
      </c>
      <c r="E136" s="27">
        <v>1000000</v>
      </c>
      <c r="F136" s="27">
        <f>SUM(F137:F138)</f>
        <v>1000000</v>
      </c>
      <c r="G136" s="27">
        <f t="shared" ref="G136:Q136" si="107">SUM(G137:G138)</f>
        <v>0</v>
      </c>
      <c r="H136" s="27">
        <f t="shared" si="107"/>
        <v>0</v>
      </c>
      <c r="I136" s="27">
        <f t="shared" si="107"/>
        <v>0</v>
      </c>
      <c r="J136" s="27">
        <f t="shared" si="107"/>
        <v>0</v>
      </c>
      <c r="K136" s="27">
        <f t="shared" si="107"/>
        <v>0</v>
      </c>
      <c r="L136" s="27">
        <f t="shared" si="107"/>
        <v>0</v>
      </c>
      <c r="M136" s="27">
        <f t="shared" si="107"/>
        <v>0</v>
      </c>
      <c r="N136" s="27">
        <f t="shared" si="107"/>
        <v>0</v>
      </c>
      <c r="O136" s="27">
        <f t="shared" si="107"/>
        <v>0</v>
      </c>
      <c r="P136" s="27">
        <f t="shared" si="107"/>
        <v>0</v>
      </c>
      <c r="Q136" s="27">
        <f t="shared" si="107"/>
        <v>0</v>
      </c>
      <c r="R136" s="27">
        <f t="shared" si="58"/>
        <v>1000000</v>
      </c>
      <c r="S136" s="30">
        <f t="shared" si="84"/>
        <v>0</v>
      </c>
      <c r="T136" s="30">
        <f>R136-U136</f>
        <v>0</v>
      </c>
      <c r="U136" s="27">
        <v>1000000</v>
      </c>
      <c r="V136" s="27">
        <f>SUM(V137:V138)</f>
        <v>1000000</v>
      </c>
      <c r="W136" s="27">
        <f t="shared" ref="W136:X136" si="108">SUM(W137:W138)</f>
        <v>889000</v>
      </c>
      <c r="X136" s="7">
        <f t="shared" si="108"/>
        <v>-111000</v>
      </c>
      <c r="AB136" s="27">
        <f t="shared" ref="AB136:AC136" si="109">SUM(AB137:AB138)</f>
        <v>649350</v>
      </c>
      <c r="AC136" s="7">
        <f t="shared" si="109"/>
        <v>-350650</v>
      </c>
      <c r="AD136" s="40"/>
    </row>
    <row r="137" spans="1:31" s="2" customFormat="1" ht="30" x14ac:dyDescent="0.25">
      <c r="B137" s="32" t="s">
        <v>114</v>
      </c>
      <c r="C137" s="22" t="s">
        <v>67</v>
      </c>
      <c r="D137" s="10" t="s">
        <v>212</v>
      </c>
      <c r="E137" s="9">
        <v>800000</v>
      </c>
      <c r="F137" s="9">
        <v>800000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9">
        <f t="shared" si="58"/>
        <v>800000</v>
      </c>
      <c r="S137" s="38">
        <f t="shared" si="84"/>
        <v>0</v>
      </c>
      <c r="T137" s="38"/>
      <c r="U137" s="27"/>
      <c r="V137" s="9">
        <v>800000</v>
      </c>
      <c r="W137" s="9">
        <v>689000</v>
      </c>
      <c r="X137" s="9">
        <f>W137-R137</f>
        <v>-111000</v>
      </c>
      <c r="AB137" s="40">
        <v>522300</v>
      </c>
      <c r="AC137" s="29">
        <f>AB137-R137</f>
        <v>-277700</v>
      </c>
      <c r="AD137" s="40"/>
    </row>
    <row r="138" spans="1:31" s="2" customFormat="1" ht="30" x14ac:dyDescent="0.25">
      <c r="B138" s="32" t="s">
        <v>114</v>
      </c>
      <c r="C138" s="22" t="s">
        <v>76</v>
      </c>
      <c r="D138" s="10" t="s">
        <v>213</v>
      </c>
      <c r="E138" s="9">
        <v>200000</v>
      </c>
      <c r="F138" s="9">
        <v>200000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58"/>
        <v>200000</v>
      </c>
      <c r="S138" s="38">
        <f t="shared" si="84"/>
        <v>0</v>
      </c>
      <c r="T138" s="38"/>
      <c r="U138" s="27"/>
      <c r="V138" s="9">
        <v>200000</v>
      </c>
      <c r="W138" s="9">
        <v>200000</v>
      </c>
      <c r="X138" s="9">
        <f>W138-R138</f>
        <v>0</v>
      </c>
      <c r="AB138" s="40">
        <v>127050</v>
      </c>
      <c r="AC138" s="29">
        <f>AB138-R138</f>
        <v>-72950</v>
      </c>
      <c r="AD138" s="40"/>
    </row>
    <row r="139" spans="1:31" ht="60" x14ac:dyDescent="0.25">
      <c r="B139" s="32" t="s">
        <v>136</v>
      </c>
      <c r="C139" s="5" t="s">
        <v>215</v>
      </c>
      <c r="D139" s="8" t="s">
        <v>214</v>
      </c>
      <c r="E139" s="27">
        <v>20000000</v>
      </c>
      <c r="F139" s="27">
        <v>20000000</v>
      </c>
      <c r="G139" s="27"/>
      <c r="H139" s="27"/>
      <c r="I139" s="27"/>
      <c r="J139" s="27"/>
      <c r="K139" s="27">
        <v>-5000000</v>
      </c>
      <c r="L139" s="27"/>
      <c r="M139" s="27"/>
      <c r="N139" s="27">
        <v>-751000</v>
      </c>
      <c r="O139" s="27"/>
      <c r="P139" s="27"/>
      <c r="Q139" s="27"/>
      <c r="R139" s="27">
        <f t="shared" si="58"/>
        <v>14249000</v>
      </c>
      <c r="S139" s="30">
        <f t="shared" si="84"/>
        <v>751000</v>
      </c>
      <c r="T139" s="30">
        <f>R139-U139</f>
        <v>-751000</v>
      </c>
      <c r="U139" s="27">
        <v>15000000</v>
      </c>
      <c r="V139" s="27">
        <v>15000000</v>
      </c>
      <c r="W139" s="27">
        <v>13219000</v>
      </c>
      <c r="X139" s="7">
        <f>W139-R139</f>
        <v>-1030000</v>
      </c>
      <c r="AB139" s="43">
        <v>7382500</v>
      </c>
      <c r="AC139" s="44">
        <f>AB139-R139</f>
        <v>-6866500</v>
      </c>
      <c r="AD139" s="40">
        <v>-11940</v>
      </c>
    </row>
  </sheetData>
  <autoFilter ref="A2:X136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43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9"/>
  <sheetViews>
    <sheetView view="pageBreakPreview" zoomScaleNormal="100" zoomScaleSheetLayoutView="100" workbookViewId="0">
      <pane xSplit="4" ySplit="2" topLeftCell="O3" activePane="bottomRight" state="frozen"/>
      <selection pane="topRight" activeCell="D1" sqref="D1"/>
      <selection pane="bottomLeft" activeCell="A3" sqref="A3"/>
      <selection pane="bottomRight" activeCell="AA14" sqref="AA14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hidden="1" customWidth="1"/>
    <col min="25" max="25" width="15.42578125" hidden="1" customWidth="1"/>
    <col min="26" max="26" width="12.5703125" customWidth="1"/>
    <col min="27" max="27" width="14.140625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8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8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8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v>10965150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7224640</v>
      </c>
      <c r="AA3" s="27">
        <f t="shared" si="4"/>
        <v>-3947360</v>
      </c>
      <c r="AB3" s="40"/>
    </row>
    <row r="4" spans="2:28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5962000</v>
      </c>
      <c r="AA4" s="30">
        <f t="shared" si="7"/>
        <v>-3938000</v>
      </c>
    </row>
    <row r="5" spans="2:28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8">G6</f>
        <v>0</v>
      </c>
      <c r="H5" s="27">
        <f t="shared" si="8"/>
        <v>0</v>
      </c>
      <c r="I5" s="27">
        <f t="shared" si="8"/>
        <v>0</v>
      </c>
      <c r="J5" s="27">
        <f t="shared" si="8"/>
        <v>0</v>
      </c>
      <c r="K5" s="27">
        <f t="shared" si="8"/>
        <v>0</v>
      </c>
      <c r="L5" s="27">
        <f t="shared" si="8"/>
        <v>0</v>
      </c>
      <c r="M5" s="27">
        <f t="shared" si="8"/>
        <v>0</v>
      </c>
      <c r="N5" s="27">
        <f t="shared" si="8"/>
        <v>0</v>
      </c>
      <c r="O5" s="27">
        <f t="shared" si="8"/>
        <v>172000</v>
      </c>
      <c r="P5" s="27">
        <f t="shared" si="8"/>
        <v>0</v>
      </c>
      <c r="Q5" s="27">
        <f t="shared" si="8"/>
        <v>0</v>
      </c>
      <c r="R5" s="27">
        <f t="shared" si="1"/>
        <v>1272000</v>
      </c>
      <c r="S5" s="30">
        <f t="shared" si="2"/>
        <v>-172000</v>
      </c>
      <c r="T5" s="27">
        <v>1065450</v>
      </c>
      <c r="U5" s="27">
        <f>U6</f>
        <v>1100000</v>
      </c>
      <c r="V5" s="27">
        <f t="shared" ref="V5:AA5" si="9">V6</f>
        <v>1272000</v>
      </c>
      <c r="W5" s="27">
        <f t="shared" si="9"/>
        <v>172000</v>
      </c>
      <c r="X5" s="27">
        <f t="shared" si="9"/>
        <v>1272000</v>
      </c>
      <c r="Y5" s="27">
        <f t="shared" si="9"/>
        <v>0</v>
      </c>
      <c r="Z5" s="27">
        <f t="shared" si="9"/>
        <v>1262640</v>
      </c>
      <c r="AA5" s="27">
        <f t="shared" si="9"/>
        <v>-9360</v>
      </c>
      <c r="AB5" s="40">
        <v>-9360</v>
      </c>
    </row>
    <row r="6" spans="2:28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0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1262640</v>
      </c>
      <c r="AA6" s="29">
        <f>Z6-R6</f>
        <v>-9360</v>
      </c>
    </row>
    <row r="7" spans="2:28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0"/>
        <v>0</v>
      </c>
      <c r="T7" s="9"/>
      <c r="U7" s="12">
        <v>7900000</v>
      </c>
      <c r="V7" s="12">
        <v>7900000</v>
      </c>
      <c r="W7" s="9">
        <f t="shared" ref="W7:W9" si="11">V7-U7</f>
        <v>0</v>
      </c>
      <c r="X7" s="2">
        <v>6277600</v>
      </c>
      <c r="Y7" s="29">
        <f t="shared" ref="Y7:Y9" si="12">X7-V7</f>
        <v>-1622400</v>
      </c>
      <c r="Z7" s="40">
        <v>5582000</v>
      </c>
      <c r="AA7" s="29">
        <f t="shared" ref="AA7:AA9" si="13">Z7-R7</f>
        <v>-2318000</v>
      </c>
    </row>
    <row r="8" spans="2:28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0"/>
        <v>0</v>
      </c>
      <c r="T8" s="9"/>
      <c r="U8" s="12">
        <v>800000</v>
      </c>
      <c r="V8" s="12">
        <v>800000</v>
      </c>
      <c r="W8" s="9">
        <f t="shared" si="11"/>
        <v>0</v>
      </c>
      <c r="X8" s="2">
        <v>59400</v>
      </c>
      <c r="Y8" s="29">
        <f t="shared" si="12"/>
        <v>-740600</v>
      </c>
      <c r="Z8" s="40">
        <v>59000</v>
      </c>
      <c r="AA8" s="29">
        <f t="shared" si="13"/>
        <v>-741000</v>
      </c>
    </row>
    <row r="9" spans="2:28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0"/>
        <v>0</v>
      </c>
      <c r="T9" s="9"/>
      <c r="U9" s="12">
        <v>1200000</v>
      </c>
      <c r="V9" s="12">
        <v>1200000</v>
      </c>
      <c r="W9" s="9">
        <f t="shared" si="11"/>
        <v>0</v>
      </c>
      <c r="X9" s="29">
        <v>350000</v>
      </c>
      <c r="Y9" s="29">
        <f t="shared" si="12"/>
        <v>-850000</v>
      </c>
      <c r="Z9" s="40">
        <v>321000</v>
      </c>
      <c r="AA9" s="29">
        <f t="shared" si="13"/>
        <v>-879000</v>
      </c>
    </row>
  </sheetData>
  <autoFilter ref="A2:W9"/>
  <pageMargins left="0.7" right="0.7" top="0.75" bottom="0.75" header="0.3" footer="0.3"/>
  <pageSetup scale="32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2019-12-18T11:07:57Z</dcterms:modified>
</cp:coreProperties>
</file>